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lan poslovanja\2025\"/>
    </mc:Choice>
  </mc:AlternateContent>
  <bookViews>
    <workbookView xWindow="0" yWindow="0" windowWidth="23040" windowHeight="9192"/>
  </bookViews>
  <sheets>
    <sheet name="7.1.-Izmjene i dop inv.ulaganja" sheetId="2" r:id="rId1"/>
    <sheet name="7.2.- izvori investicija" sheetId="3" r:id="rId2"/>
    <sheet name="7.3. - planirana vrij.prema nam" sheetId="1" r:id="rId3"/>
    <sheet name="7.4.-Izmjene i dop izvori fin" sheetId="4" r:id="rId4"/>
  </sheets>
  <externalReferences>
    <externalReference r:id="rId5"/>
    <externalReference r:id="rId6"/>
    <externalReference r:id="rId7"/>
  </externalReferences>
  <definedNames>
    <definedName name="_xlnm.Print_Area" localSheetId="0">'7.1.-Izmjene i dop inv.ulaganja'!$A$1:$K$107</definedName>
    <definedName name="_xlnm.Print_Area" localSheetId="2">'7.3. - planirana vrij.prema nam'!$A$1:$F$90</definedName>
    <definedName name="_xlnm.Print_Area" localSheetId="3">'7.4.-Izmjene i dop izvori fin'!$A$1:$O$90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J9" i="3" l="1"/>
  <c r="C12" i="4" l="1"/>
  <c r="F88" i="1" l="1"/>
  <c r="F87" i="1"/>
  <c r="F85" i="1"/>
  <c r="F84" i="1"/>
  <c r="F82" i="1"/>
  <c r="F81" i="1"/>
  <c r="F80" i="1"/>
  <c r="F79" i="1"/>
  <c r="F77" i="1"/>
  <c r="F76" i="1"/>
  <c r="F75" i="1"/>
  <c r="F74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7" i="1"/>
  <c r="F36" i="1"/>
  <c r="F35" i="1"/>
  <c r="F34" i="1"/>
  <c r="F33" i="1"/>
  <c r="F32" i="1"/>
  <c r="F30" i="1"/>
  <c r="F29" i="1"/>
  <c r="F2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I9" i="3" l="1"/>
  <c r="H104" i="2" l="1"/>
  <c r="G96" i="2"/>
  <c r="N89" i="4"/>
  <c r="O89" i="4" s="1"/>
  <c r="N27" i="4"/>
  <c r="O27" i="4" s="1"/>
  <c r="O38" i="4"/>
  <c r="N73" i="4"/>
  <c r="O73" i="4" s="1"/>
  <c r="N72" i="4"/>
  <c r="O72" i="4" s="1"/>
  <c r="H83" i="2"/>
  <c r="H82" i="2"/>
  <c r="D71" i="2"/>
  <c r="C71" i="2"/>
  <c r="H40" i="2"/>
  <c r="G38" i="2"/>
  <c r="E38" i="2"/>
  <c r="D38" i="2"/>
  <c r="H27" i="2"/>
  <c r="H9" i="2"/>
  <c r="F78" i="4" l="1"/>
  <c r="N78" i="4" s="1"/>
  <c r="C78" i="4"/>
  <c r="C61" i="4"/>
  <c r="C36" i="4"/>
  <c r="F8" i="4"/>
  <c r="C8" i="4"/>
  <c r="K90" i="4"/>
  <c r="J90" i="4"/>
  <c r="N88" i="4"/>
  <c r="O88" i="4" s="1"/>
  <c r="O87" i="4"/>
  <c r="N87" i="4"/>
  <c r="N86" i="4"/>
  <c r="O86" i="4" s="1"/>
  <c r="O85" i="4"/>
  <c r="N85" i="4"/>
  <c r="N84" i="4"/>
  <c r="O84" i="4" s="1"/>
  <c r="O83" i="4"/>
  <c r="N83" i="4"/>
  <c r="N82" i="4"/>
  <c r="O82" i="4" s="1"/>
  <c r="O81" i="4"/>
  <c r="N81" i="4"/>
  <c r="N80" i="4"/>
  <c r="O80" i="4" s="1"/>
  <c r="O79" i="4"/>
  <c r="N79" i="4"/>
  <c r="N77" i="4"/>
  <c r="O77" i="4" s="1"/>
  <c r="O76" i="4"/>
  <c r="N76" i="4"/>
  <c r="N75" i="4"/>
  <c r="O75" i="4" s="1"/>
  <c r="O74" i="4"/>
  <c r="N74" i="4"/>
  <c r="C74" i="4"/>
  <c r="N71" i="4"/>
  <c r="O71" i="4" s="1"/>
  <c r="N70" i="4"/>
  <c r="O70" i="4" s="1"/>
  <c r="N69" i="4"/>
  <c r="O69" i="4" s="1"/>
  <c r="N68" i="4"/>
  <c r="O68" i="4" s="1"/>
  <c r="N67" i="4"/>
  <c r="O67" i="4" s="1"/>
  <c r="N66" i="4"/>
  <c r="O66" i="4" s="1"/>
  <c r="N65" i="4"/>
  <c r="O65" i="4" s="1"/>
  <c r="N64" i="4"/>
  <c r="O64" i="4" s="1"/>
  <c r="N63" i="4"/>
  <c r="O63" i="4" s="1"/>
  <c r="N62" i="4"/>
  <c r="O62" i="4" s="1"/>
  <c r="N61" i="4"/>
  <c r="N60" i="4"/>
  <c r="O60" i="4" s="1"/>
  <c r="O59" i="4"/>
  <c r="N59" i="4"/>
  <c r="N58" i="4"/>
  <c r="O58" i="4" s="1"/>
  <c r="O57" i="4"/>
  <c r="N57" i="4"/>
  <c r="N56" i="4"/>
  <c r="O56" i="4" s="1"/>
  <c r="O55" i="4"/>
  <c r="N55" i="4"/>
  <c r="N54" i="4"/>
  <c r="C50" i="4"/>
  <c r="N53" i="4"/>
  <c r="O53" i="4" s="1"/>
  <c r="N52" i="4"/>
  <c r="O52" i="4" s="1"/>
  <c r="N51" i="4"/>
  <c r="O51" i="4" s="1"/>
  <c r="N50" i="4"/>
  <c r="N49" i="4"/>
  <c r="O49" i="4" s="1"/>
  <c r="O48" i="4"/>
  <c r="N48" i="4"/>
  <c r="N47" i="4"/>
  <c r="O47" i="4" s="1"/>
  <c r="O46" i="4"/>
  <c r="N46" i="4"/>
  <c r="N45" i="4"/>
  <c r="O45" i="4" s="1"/>
  <c r="N44" i="4"/>
  <c r="C44" i="4"/>
  <c r="O44" i="4" s="1"/>
  <c r="N43" i="4"/>
  <c r="O43" i="4" s="1"/>
  <c r="N42" i="4"/>
  <c r="O42" i="4" s="1"/>
  <c r="N41" i="4"/>
  <c r="O41" i="4" s="1"/>
  <c r="N40" i="4"/>
  <c r="C40" i="4"/>
  <c r="O40" i="4" s="1"/>
  <c r="O39" i="4"/>
  <c r="N39" i="4"/>
  <c r="N37" i="4"/>
  <c r="O37" i="4" s="1"/>
  <c r="N36" i="4"/>
  <c r="O36" i="4"/>
  <c r="N35" i="4"/>
  <c r="O35" i="4" s="1"/>
  <c r="N34" i="4"/>
  <c r="O34" i="4" s="1"/>
  <c r="N33" i="4"/>
  <c r="O33" i="4" s="1"/>
  <c r="N32" i="4"/>
  <c r="C32" i="4"/>
  <c r="O32" i="4" s="1"/>
  <c r="O31" i="4"/>
  <c r="N31" i="4"/>
  <c r="N30" i="4"/>
  <c r="C30" i="4"/>
  <c r="O30" i="4" s="1"/>
  <c r="F29" i="4"/>
  <c r="N29" i="4" s="1"/>
  <c r="F28" i="4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N9" i="4"/>
  <c r="O9" i="4" s="1"/>
  <c r="M8" i="4"/>
  <c r="M90" i="4" s="1"/>
  <c r="L8" i="4"/>
  <c r="L90" i="4" s="1"/>
  <c r="K8" i="4"/>
  <c r="J8" i="4"/>
  <c r="I8" i="4"/>
  <c r="I90" i="4" s="1"/>
  <c r="H8" i="4"/>
  <c r="G8" i="4"/>
  <c r="G90" i="4" s="1"/>
  <c r="E8" i="4"/>
  <c r="D8" i="4"/>
  <c r="A1" i="4"/>
  <c r="O78" i="4" l="1"/>
  <c r="O61" i="4"/>
  <c r="N8" i="4"/>
  <c r="O8" i="4" s="1"/>
  <c r="F90" i="4"/>
  <c r="C29" i="4"/>
  <c r="O50" i="4"/>
  <c r="D90" i="4"/>
  <c r="N28" i="4"/>
  <c r="O54" i="4"/>
  <c r="N90" i="4" l="1"/>
  <c r="O29" i="4"/>
  <c r="C28" i="4"/>
  <c r="O28" i="4" l="1"/>
  <c r="O90" i="4" s="1"/>
  <c r="C90" i="4"/>
  <c r="O20" i="3" l="1"/>
  <c r="N20" i="3"/>
  <c r="M20" i="3"/>
  <c r="L20" i="3"/>
  <c r="H20" i="3"/>
  <c r="F20" i="3"/>
  <c r="D20" i="3"/>
  <c r="O19" i="3"/>
  <c r="N19" i="3"/>
  <c r="M19" i="3"/>
  <c r="L19" i="3"/>
  <c r="H19" i="3"/>
  <c r="F19" i="3"/>
  <c r="D19" i="3"/>
  <c r="O18" i="3"/>
  <c r="N18" i="3"/>
  <c r="M18" i="3"/>
  <c r="L18" i="3"/>
  <c r="H18" i="3"/>
  <c r="F18" i="3"/>
  <c r="D18" i="3"/>
  <c r="O17" i="3"/>
  <c r="N17" i="3"/>
  <c r="M17" i="3"/>
  <c r="L17" i="3"/>
  <c r="H17" i="3"/>
  <c r="F17" i="3"/>
  <c r="D17" i="3"/>
  <c r="O16" i="3"/>
  <c r="N16" i="3"/>
  <c r="M16" i="3"/>
  <c r="L16" i="3"/>
  <c r="H16" i="3"/>
  <c r="F16" i="3"/>
  <c r="D16" i="3"/>
  <c r="O15" i="3"/>
  <c r="N15" i="3"/>
  <c r="M15" i="3"/>
  <c r="L15" i="3"/>
  <c r="H15" i="3"/>
  <c r="F15" i="3"/>
  <c r="D15" i="3"/>
  <c r="O14" i="3"/>
  <c r="N14" i="3"/>
  <c r="M14" i="3"/>
  <c r="L14" i="3"/>
  <c r="H14" i="3"/>
  <c r="F14" i="3"/>
  <c r="D14" i="3"/>
  <c r="N13" i="3"/>
  <c r="M13" i="3"/>
  <c r="G13" i="3"/>
  <c r="G9" i="3" s="1"/>
  <c r="O12" i="3"/>
  <c r="N12" i="3"/>
  <c r="M12" i="3"/>
  <c r="L12" i="3"/>
  <c r="H12" i="3"/>
  <c r="F12" i="3"/>
  <c r="D12" i="3"/>
  <c r="O11" i="3"/>
  <c r="N11" i="3"/>
  <c r="M11" i="3"/>
  <c r="L11" i="3"/>
  <c r="H11" i="3"/>
  <c r="F11" i="3"/>
  <c r="D11" i="3"/>
  <c r="J10" i="3"/>
  <c r="J21" i="3" s="1"/>
  <c r="J23" i="3" s="1"/>
  <c r="G10" i="3"/>
  <c r="E10" i="3"/>
  <c r="N10" i="3" s="1"/>
  <c r="C10" i="3"/>
  <c r="M10" i="3" s="1"/>
  <c r="E9" i="3"/>
  <c r="N9" i="3" s="1"/>
  <c r="A3" i="3"/>
  <c r="H103" i="2"/>
  <c r="H102" i="2"/>
  <c r="H101" i="2"/>
  <c r="H97" i="2"/>
  <c r="J96" i="2"/>
  <c r="H96" i="2"/>
  <c r="K96" i="2" s="1"/>
  <c r="H94" i="2"/>
  <c r="H93" i="2"/>
  <c r="H92" i="2"/>
  <c r="H91" i="2"/>
  <c r="E91" i="2"/>
  <c r="J91" i="2" s="1"/>
  <c r="H90" i="2"/>
  <c r="E90" i="2"/>
  <c r="G89" i="2"/>
  <c r="F89" i="2"/>
  <c r="D89" i="2"/>
  <c r="C89" i="2"/>
  <c r="J88" i="2"/>
  <c r="H88" i="2"/>
  <c r="H87" i="2"/>
  <c r="J86" i="2"/>
  <c r="H86" i="2"/>
  <c r="J85" i="2"/>
  <c r="H85" i="2"/>
  <c r="K85" i="2" s="1"/>
  <c r="G84" i="2"/>
  <c r="F84" i="2"/>
  <c r="H84" i="2" s="1"/>
  <c r="E84" i="2"/>
  <c r="D84" i="2"/>
  <c r="C84" i="2"/>
  <c r="J81" i="2"/>
  <c r="I81" i="2"/>
  <c r="F81" i="2"/>
  <c r="H80" i="2"/>
  <c r="H79" i="2"/>
  <c r="H78" i="2"/>
  <c r="J77" i="2"/>
  <c r="H77" i="2"/>
  <c r="H76" i="2"/>
  <c r="H75" i="2"/>
  <c r="E75" i="2"/>
  <c r="J75" i="2" s="1"/>
  <c r="H74" i="2"/>
  <c r="J73" i="2"/>
  <c r="I73" i="2"/>
  <c r="F73" i="2"/>
  <c r="H72" i="2"/>
  <c r="H70" i="2"/>
  <c r="H69" i="2"/>
  <c r="H68" i="2"/>
  <c r="J67" i="2"/>
  <c r="H67" i="2"/>
  <c r="K67" i="2" s="1"/>
  <c r="H66" i="2"/>
  <c r="H65" i="2"/>
  <c r="H64" i="2"/>
  <c r="H63" i="2"/>
  <c r="H62" i="2"/>
  <c r="H61" i="2"/>
  <c r="E60" i="2"/>
  <c r="J60" i="2" s="1"/>
  <c r="H59" i="2"/>
  <c r="E59" i="2"/>
  <c r="J59" i="2" s="1"/>
  <c r="F58" i="2"/>
  <c r="H58" i="2" s="1"/>
  <c r="H57" i="2"/>
  <c r="J56" i="2"/>
  <c r="H56" i="2"/>
  <c r="K56" i="2" s="1"/>
  <c r="H55" i="2"/>
  <c r="G54" i="2"/>
  <c r="D54" i="2"/>
  <c r="C54" i="2"/>
  <c r="J53" i="2"/>
  <c r="H53" i="2"/>
  <c r="K53" i="2" s="1"/>
  <c r="J52" i="2"/>
  <c r="H52" i="2"/>
  <c r="K52" i="2" s="1"/>
  <c r="H51" i="2"/>
  <c r="J50" i="2"/>
  <c r="I50" i="2"/>
  <c r="H50" i="2"/>
  <c r="K50" i="2" s="1"/>
  <c r="H49" i="2"/>
  <c r="G48" i="2"/>
  <c r="F48" i="2"/>
  <c r="E48" i="2"/>
  <c r="D48" i="2"/>
  <c r="C48" i="2"/>
  <c r="H47" i="2"/>
  <c r="H46" i="2"/>
  <c r="H45" i="2"/>
  <c r="H44" i="2"/>
  <c r="H43" i="2"/>
  <c r="G42" i="2"/>
  <c r="F42" i="2"/>
  <c r="E42" i="2"/>
  <c r="D42" i="2"/>
  <c r="C42" i="2"/>
  <c r="H41" i="2"/>
  <c r="J39" i="2"/>
  <c r="F39" i="2"/>
  <c r="H37" i="2"/>
  <c r="H36" i="2"/>
  <c r="J35" i="2"/>
  <c r="I35" i="2"/>
  <c r="H35" i="2"/>
  <c r="K35" i="2" s="1"/>
  <c r="G34" i="2"/>
  <c r="F34" i="2"/>
  <c r="E34" i="2"/>
  <c r="D34" i="2"/>
  <c r="D32" i="2" s="1"/>
  <c r="C34" i="2"/>
  <c r="C32" i="2" s="1"/>
  <c r="H33" i="2"/>
  <c r="E32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G8" i="2"/>
  <c r="F8" i="2"/>
  <c r="E8" i="2"/>
  <c r="D8" i="2"/>
  <c r="C8" i="2"/>
  <c r="A2" i="2"/>
  <c r="E89" i="2" l="1"/>
  <c r="J89" i="2" s="1"/>
  <c r="K91" i="2"/>
  <c r="K90" i="2"/>
  <c r="H48" i="2"/>
  <c r="H89" i="2"/>
  <c r="J90" i="2"/>
  <c r="J84" i="2"/>
  <c r="H39" i="2"/>
  <c r="K39" i="2" s="1"/>
  <c r="F38" i="2"/>
  <c r="H73" i="2"/>
  <c r="K73" i="2" s="1"/>
  <c r="F71" i="2"/>
  <c r="I75" i="2"/>
  <c r="E71" i="2"/>
  <c r="D31" i="2"/>
  <c r="D30" i="2" s="1"/>
  <c r="D107" i="2" s="1"/>
  <c r="J48" i="2"/>
  <c r="G81" i="2"/>
  <c r="G71" i="2" s="1"/>
  <c r="J34" i="2"/>
  <c r="K48" i="2"/>
  <c r="K59" i="2"/>
  <c r="J38" i="2"/>
  <c r="I59" i="2"/>
  <c r="C31" i="2"/>
  <c r="C30" i="2" s="1"/>
  <c r="C107" i="2" s="1"/>
  <c r="G32" i="2"/>
  <c r="G31" i="2" s="1"/>
  <c r="H42" i="2"/>
  <c r="K84" i="2"/>
  <c r="M9" i="3"/>
  <c r="G21" i="3"/>
  <c r="C21" i="3"/>
  <c r="E21" i="3"/>
  <c r="D10" i="3"/>
  <c r="I10" i="3"/>
  <c r="I21" i="3" s="1"/>
  <c r="K13" i="3"/>
  <c r="K9" i="3"/>
  <c r="O9" i="3" s="1"/>
  <c r="I89" i="2"/>
  <c r="K89" i="2"/>
  <c r="I32" i="2"/>
  <c r="I48" i="2"/>
  <c r="J32" i="2"/>
  <c r="H34" i="2"/>
  <c r="K34" i="2" s="1"/>
  <c r="E54" i="2"/>
  <c r="F60" i="2"/>
  <c r="H60" i="2" s="1"/>
  <c r="K60" i="2" s="1"/>
  <c r="K75" i="2"/>
  <c r="I34" i="2"/>
  <c r="H8" i="2"/>
  <c r="K10" i="3" l="1"/>
  <c r="O10" i="3" s="1"/>
  <c r="H71" i="2"/>
  <c r="K71" i="2" s="1"/>
  <c r="G30" i="2"/>
  <c r="G107" i="2" s="1"/>
  <c r="H81" i="2"/>
  <c r="K81" i="2" s="1"/>
  <c r="F54" i="2"/>
  <c r="H54" i="2" s="1"/>
  <c r="K54" i="2" s="1"/>
  <c r="H38" i="2"/>
  <c r="K38" i="2" s="1"/>
  <c r="F32" i="2"/>
  <c r="H32" i="2" s="1"/>
  <c r="K32" i="2" s="1"/>
  <c r="I23" i="3"/>
  <c r="L21" i="3" s="1"/>
  <c r="E23" i="3"/>
  <c r="N21" i="3"/>
  <c r="M21" i="3"/>
  <c r="C23" i="3"/>
  <c r="K21" i="3"/>
  <c r="K23" i="3" s="1"/>
  <c r="G23" i="3"/>
  <c r="O13" i="3"/>
  <c r="J54" i="2"/>
  <c r="I54" i="2"/>
  <c r="I71" i="2"/>
  <c r="J71" i="2"/>
  <c r="E31" i="2"/>
  <c r="L10" i="3" l="1"/>
  <c r="F31" i="2"/>
  <c r="F30" i="2" s="1"/>
  <c r="O21" i="3"/>
  <c r="H23" i="3"/>
  <c r="O23" i="3"/>
  <c r="H10" i="3"/>
  <c r="H9" i="3"/>
  <c r="N23" i="3"/>
  <c r="F23" i="3"/>
  <c r="F9" i="3"/>
  <c r="F10" i="3"/>
  <c r="D23" i="3"/>
  <c r="M23" i="3"/>
  <c r="D9" i="3"/>
  <c r="L23" i="3"/>
  <c r="L9" i="3"/>
  <c r="L13" i="3"/>
  <c r="I31" i="2"/>
  <c r="E30" i="2"/>
  <c r="J31" i="2"/>
  <c r="H31" i="2" l="1"/>
  <c r="K31" i="2" s="1"/>
  <c r="H30" i="2"/>
  <c r="F107" i="2"/>
  <c r="J30" i="2"/>
  <c r="I30" i="2"/>
  <c r="E107" i="2"/>
  <c r="J107" i="2" l="1"/>
  <c r="I107" i="2"/>
  <c r="K30" i="2"/>
  <c r="H107" i="2"/>
  <c r="K107" i="2" l="1"/>
  <c r="C50" i="1"/>
  <c r="D44" i="1"/>
  <c r="C44" i="1"/>
  <c r="E48" i="1"/>
  <c r="E51" i="1"/>
  <c r="D40" i="1"/>
  <c r="C40" i="1"/>
  <c r="E89" i="1"/>
  <c r="D88" i="1"/>
  <c r="E88" i="1" s="1"/>
  <c r="D87" i="1"/>
  <c r="E87" i="1" s="1"/>
  <c r="E85" i="1"/>
  <c r="E84" i="1"/>
  <c r="D83" i="1"/>
  <c r="E82" i="1"/>
  <c r="E81" i="1"/>
  <c r="E80" i="1"/>
  <c r="D79" i="1"/>
  <c r="E79" i="1" s="1"/>
  <c r="C78" i="1"/>
  <c r="E77" i="1"/>
  <c r="E76" i="1"/>
  <c r="E75" i="1"/>
  <c r="D74" i="1"/>
  <c r="C74" i="1"/>
  <c r="E73" i="1"/>
  <c r="E72" i="1"/>
  <c r="E71" i="1"/>
  <c r="E70" i="1"/>
  <c r="E69" i="1"/>
  <c r="E68" i="1"/>
  <c r="E67" i="1"/>
  <c r="E66" i="1"/>
  <c r="E65" i="1"/>
  <c r="E64" i="1"/>
  <c r="E63" i="1"/>
  <c r="E62" i="1"/>
  <c r="D61" i="1"/>
  <c r="C61" i="1"/>
  <c r="E60" i="1"/>
  <c r="E59" i="1"/>
  <c r="E58" i="1"/>
  <c r="E57" i="1"/>
  <c r="E56" i="1"/>
  <c r="E55" i="1"/>
  <c r="D54" i="1"/>
  <c r="E54" i="1" s="1"/>
  <c r="E53" i="1"/>
  <c r="E52" i="1"/>
  <c r="E49" i="1"/>
  <c r="E47" i="1"/>
  <c r="E46" i="1"/>
  <c r="E45" i="1"/>
  <c r="E43" i="1"/>
  <c r="E42" i="1"/>
  <c r="E41" i="1"/>
  <c r="E39" i="1"/>
  <c r="E38" i="1"/>
  <c r="E37" i="1"/>
  <c r="D36" i="1"/>
  <c r="C36" i="1"/>
  <c r="E35" i="1"/>
  <c r="E34" i="1"/>
  <c r="E33" i="1"/>
  <c r="D32" i="1"/>
  <c r="C32" i="1"/>
  <c r="E31" i="1"/>
  <c r="E27" i="1"/>
  <c r="E26" i="1"/>
  <c r="E25" i="1"/>
  <c r="E24" i="1"/>
  <c r="D23" i="1"/>
  <c r="E23" i="1" s="1"/>
  <c r="E22" i="1"/>
  <c r="D21" i="1"/>
  <c r="E21" i="1" s="1"/>
  <c r="E20" i="1"/>
  <c r="E19" i="1"/>
  <c r="E18" i="1"/>
  <c r="D17" i="1"/>
  <c r="E17" i="1" s="1"/>
  <c r="E16" i="1"/>
  <c r="E15" i="1"/>
  <c r="E14" i="1"/>
  <c r="E13" i="1"/>
  <c r="E12" i="1"/>
  <c r="E11" i="1"/>
  <c r="E10" i="1"/>
  <c r="E9" i="1"/>
  <c r="C8" i="1"/>
  <c r="D86" i="1" l="1"/>
  <c r="F86" i="1" s="1"/>
  <c r="F83" i="1"/>
  <c r="D50" i="1"/>
  <c r="E50" i="1" s="1"/>
  <c r="D8" i="1"/>
  <c r="E8" i="1" s="1"/>
  <c r="E40" i="1"/>
  <c r="E32" i="1"/>
  <c r="E61" i="1"/>
  <c r="E74" i="1"/>
  <c r="C30" i="1"/>
  <c r="C29" i="1" s="1"/>
  <c r="C28" i="1" s="1"/>
  <c r="C90" i="1" s="1"/>
  <c r="D30" i="1"/>
  <c r="E83" i="1"/>
  <c r="E44" i="1"/>
  <c r="E86" i="1"/>
  <c r="D78" i="1"/>
  <c r="E36" i="1"/>
  <c r="E78" i="1" l="1"/>
  <c r="F78" i="1"/>
  <c r="D29" i="1"/>
  <c r="E29" i="1" s="1"/>
  <c r="E30" i="1"/>
  <c r="D28" i="1" l="1"/>
  <c r="D90" i="1" s="1"/>
  <c r="E28" i="1"/>
  <c r="E90" i="1" l="1"/>
  <c r="F90" i="1"/>
</calcChain>
</file>

<file path=xl/sharedStrings.xml><?xml version="1.0" encoding="utf-8"?>
<sst xmlns="http://schemas.openxmlformats.org/spreadsheetml/2006/main" count="620" uniqueCount="284">
  <si>
    <t>Trgovačko društvo: Zagrebački velesajam d.o.o.</t>
  </si>
  <si>
    <t>Planirana vrijednost investicijskih ulaganja u dugotrajnu imovinu za 2025. 
prema namjeni i izvorima financiranja investicija</t>
  </si>
  <si>
    <t>Red broj</t>
  </si>
  <si>
    <t>Namjena
investicija</t>
  </si>
  <si>
    <t>RAZLIKA</t>
  </si>
  <si>
    <t>1.</t>
  </si>
  <si>
    <t>GRAĐEVINSKI OBJEKTI, od toga najviše:</t>
  </si>
  <si>
    <t>1.1.</t>
  </si>
  <si>
    <t xml:space="preserve">ugradnja tehnološki naprednije umjesto postojeće rasvjete po objektima ZV-a radi poboljšanja energetske učinkovitosti </t>
  </si>
  <si>
    <t>1.2.</t>
  </si>
  <si>
    <t>prijelaz s direktnog na indirektni način grijanja P8-11</t>
  </si>
  <si>
    <t>1.3.</t>
  </si>
  <si>
    <t>sanacija krova paviljona 29</t>
  </si>
  <si>
    <t>1.4.</t>
  </si>
  <si>
    <t>uređenje podova sajamskih paviljona</t>
  </si>
  <si>
    <t>1.5.</t>
  </si>
  <si>
    <t>uređenje toaleta 8-8a, 7 i predvorja 8-8a jug</t>
  </si>
  <si>
    <t>1.6.</t>
  </si>
  <si>
    <t>zamjena dotrajale vanjske stolarije na zgradama i paviljonima</t>
  </si>
  <si>
    <t>1.7.</t>
  </si>
  <si>
    <t>prilagodba/izgradnja prostora za novo susretno postrojenje i smještaj  novog 20kV postrojenja, dobava i ugradnja novih transformatora 10/20 kV, priprema za priključenje solarne elektrane</t>
  </si>
  <si>
    <t>1.8.</t>
  </si>
  <si>
    <t xml:space="preserve">vatrodojavna centrala  - zamjena stare </t>
  </si>
  <si>
    <t>1.9.</t>
  </si>
  <si>
    <t>razni manji građevinski radovi na uređenju zidova, pročelja, sustava naplate parkiranja, ograda, reciklažnog dvorišta</t>
  </si>
  <si>
    <t>1.10.</t>
  </si>
  <si>
    <t>sanacija prometnih površina i elemenata odvodnje</t>
  </si>
  <si>
    <t>1.11.</t>
  </si>
  <si>
    <t>Uklanjanje objekata na otvorenom prostoru</t>
  </si>
  <si>
    <t>1.12.</t>
  </si>
  <si>
    <t xml:space="preserve">uređenje parkirališta za bicikle sa nadstrešnicom </t>
  </si>
  <si>
    <t>1.13.</t>
  </si>
  <si>
    <t>sanacija vanjskih ograda ZV-a</t>
  </si>
  <si>
    <t>1.14.</t>
  </si>
  <si>
    <t>nadogradnja i proširenje sustava naplate parkiranja</t>
  </si>
  <si>
    <t>1.15.</t>
  </si>
  <si>
    <t>građevinski radovi za nadogradnju i proširenje sustava naplate parkiranja</t>
  </si>
  <si>
    <t>1.16.</t>
  </si>
  <si>
    <t>mjerila za toplinsku energiju</t>
  </si>
  <si>
    <t>1.17.</t>
  </si>
  <si>
    <t>zamjena dotrajale vanjske stolarije RK</t>
  </si>
  <si>
    <t>1.18.</t>
  </si>
  <si>
    <t>zamjena dotrajale vanjske stolarije pav.5,6,8,8a,9,11</t>
  </si>
  <si>
    <t>1.19.</t>
  </si>
  <si>
    <t>nabava i ugradnja vanjskih LED ekrana</t>
  </si>
  <si>
    <t>2.</t>
  </si>
  <si>
    <t>UKUPNO OPREMA</t>
  </si>
  <si>
    <t>2.1.</t>
  </si>
  <si>
    <t>POSTROJENJA I OPREMA</t>
  </si>
  <si>
    <t>2.1.1.</t>
  </si>
  <si>
    <t>Uredska oprema</t>
  </si>
  <si>
    <t>2.1.1.1.</t>
  </si>
  <si>
    <t>pisaći,računski i ostali strojevi</t>
  </si>
  <si>
    <t>2.1.1.2.</t>
  </si>
  <si>
    <t>Kompjutorsko informatička oprema</t>
  </si>
  <si>
    <t>2.1.1.2.1.</t>
  </si>
  <si>
    <t>računala ,skeneri, printeri</t>
  </si>
  <si>
    <t>2.1.1.2.2.</t>
  </si>
  <si>
    <t>serveri + ups</t>
  </si>
  <si>
    <t>2.1.1.2.3.</t>
  </si>
  <si>
    <t xml:space="preserve">ostala računalna oprema </t>
  </si>
  <si>
    <t>2.1.1.3.</t>
  </si>
  <si>
    <t xml:space="preserve">Ostala elektronička oprema </t>
  </si>
  <si>
    <t>2.1.1.3.1.</t>
  </si>
  <si>
    <t>solventni printer i oprema</t>
  </si>
  <si>
    <t>2.1.1.3.2.</t>
  </si>
  <si>
    <t>Foto oprema</t>
  </si>
  <si>
    <t>2.1.1.4.</t>
  </si>
  <si>
    <t>Ostala uredska oprema</t>
  </si>
  <si>
    <t>2.1.2.</t>
  </si>
  <si>
    <t>Mjerni i kontrolni uređaji</t>
  </si>
  <si>
    <t>2.1.2.1.</t>
  </si>
  <si>
    <t>kontrolni vodomjeri</t>
  </si>
  <si>
    <t>2.1.2.2.</t>
  </si>
  <si>
    <t>TK mjerni instrumenti</t>
  </si>
  <si>
    <t>2.1.2.3.</t>
  </si>
  <si>
    <t>termografska kamera</t>
  </si>
  <si>
    <t>kalorimetri</t>
  </si>
  <si>
    <t>2.1.3.</t>
  </si>
  <si>
    <t>Oprema za grijanje ventilaciju i rashladni uređaji</t>
  </si>
  <si>
    <t>2.1.3.1.</t>
  </si>
  <si>
    <t>industrijski toplovodni grijač zraka</t>
  </si>
  <si>
    <t>2.1.3.2.</t>
  </si>
  <si>
    <t>klima uređaji</t>
  </si>
  <si>
    <t>2.1.3.3.</t>
  </si>
  <si>
    <t>uređaji i ventili za regulaciju grijanja</t>
  </si>
  <si>
    <t>2.1.4.</t>
  </si>
  <si>
    <t>Oprema za protupožarnu zaštitu</t>
  </si>
  <si>
    <t>2.1.5.</t>
  </si>
  <si>
    <t>Ostala oprema</t>
  </si>
  <si>
    <t>2.1.3.4.</t>
  </si>
  <si>
    <t>usisavači i otirač</t>
  </si>
  <si>
    <t>2.1.5.2.</t>
  </si>
  <si>
    <t>ostala oprema za obavljanje komunalnih djelatnosti - spremnici</t>
  </si>
  <si>
    <t>2.1.5.3.</t>
  </si>
  <si>
    <t>dobava i ugradnja kanti za otpad</t>
  </si>
  <si>
    <t>2.1.5.4.</t>
  </si>
  <si>
    <t>štand oprema i materijal</t>
  </si>
  <si>
    <t>2.1.5.5.</t>
  </si>
  <si>
    <t xml:space="preserve">štand  namještaj </t>
  </si>
  <si>
    <t>2.1.5.6.</t>
  </si>
  <si>
    <t xml:space="preserve">reflektori </t>
  </si>
  <si>
    <t>2.1.5.7.</t>
  </si>
  <si>
    <t>koferi za štand opremu</t>
  </si>
  <si>
    <t>2.1.5.8.</t>
  </si>
  <si>
    <t>priključni ormarići za izložbene prostore</t>
  </si>
  <si>
    <t>2.1.5.9.</t>
  </si>
  <si>
    <t>nova teretna vrata na paviljonima</t>
  </si>
  <si>
    <t>2.1.5.10.</t>
  </si>
  <si>
    <t>sušila za ruke</t>
  </si>
  <si>
    <t>2.2.</t>
  </si>
  <si>
    <t>ALAT, POGONSKI I  UREDSKI NAMJEŠTAJ I OSTALO</t>
  </si>
  <si>
    <t>2.2.1.</t>
  </si>
  <si>
    <t>zamjena dotrajalih distributivnih transformatora - kom 1</t>
  </si>
  <si>
    <t>2.2.2.</t>
  </si>
  <si>
    <t xml:space="preserve">telefonske i telegrafske centrale i pripadajući uređaji (mob) </t>
  </si>
  <si>
    <t>2.2.3.</t>
  </si>
  <si>
    <t>samohodni uređaj za pranje i čišćenje podova</t>
  </si>
  <si>
    <t>2.2.4.</t>
  </si>
  <si>
    <t>motorna pila, puhač lišća, kresač visokih grana, čistač okretnim četkama - AKU čistač, strujna klješta</t>
  </si>
  <si>
    <t>2.2.5.</t>
  </si>
  <si>
    <t>višenamjenski stroj za košnju trave</t>
  </si>
  <si>
    <t>2.2.6.</t>
  </si>
  <si>
    <t>ručni viličar</t>
  </si>
  <si>
    <t>2.2.7.</t>
  </si>
  <si>
    <t>stroj za zbrinjavanje biljnog otpada</t>
  </si>
  <si>
    <t>2.2.8.</t>
  </si>
  <si>
    <t>elektroizolacijski tepih srednji napon</t>
  </si>
  <si>
    <t>2.2.9.</t>
  </si>
  <si>
    <t>dogradnja kamiona košare s daljinskim upravljačem</t>
  </si>
  <si>
    <t>2.2.10.</t>
  </si>
  <si>
    <t>uredski namještaj</t>
  </si>
  <si>
    <t>2.2.11.</t>
  </si>
  <si>
    <t>hidraulička podizna platforma</t>
  </si>
  <si>
    <t>2.2.12.</t>
  </si>
  <si>
    <t>montažne ograde</t>
  </si>
  <si>
    <t>2.3.</t>
  </si>
  <si>
    <t>TRANSPORTNA SREDSTVA U CESTOVNOM PROMETU</t>
  </si>
  <si>
    <t>2.3.1.</t>
  </si>
  <si>
    <t>dva mala teretna vozila, otvoreni sanduk, B kategorija</t>
  </si>
  <si>
    <t>2.3.2.</t>
  </si>
  <si>
    <t>dva laka gospodarska vozila</t>
  </si>
  <si>
    <t>2.3.3.</t>
  </si>
  <si>
    <t>električni čelični viličar nosivosti do 2,5 t</t>
  </si>
  <si>
    <t>3.</t>
  </si>
  <si>
    <t>SVE DRUGE INVESTICIJE, od toga najviše:</t>
  </si>
  <si>
    <t>3.1.</t>
  </si>
  <si>
    <t xml:space="preserve">izrada tehničke dokumentacije (sanacije krovova paviljona; uređenje sajamskih paviljona; uređenje toaleta i predvorja paviljona; modernizacija vodocrpne stanice; solarna elektrana, rekonstrukcija paviljon 22, revitalizacija ZV, ventilacija i klimatizacija, led ekrani, uređenje uličnih pročelja, revitalizacija informatičke infrastrukture) </t>
  </si>
  <si>
    <t>3.2.</t>
  </si>
  <si>
    <t>provedba energetskih pregleda i izrada Izvješća o provedenim energetskim pregledima paviljona</t>
  </si>
  <si>
    <t>3.3.</t>
  </si>
  <si>
    <t>izrada konzervatorskog elaborata i podloga za zaštićene paviljone</t>
  </si>
  <si>
    <t>3.4.</t>
  </si>
  <si>
    <t>Izrada projektno-tehničke dokumentacije Paviljona 28 Đuro Đaković</t>
  </si>
  <si>
    <t>3.5.</t>
  </si>
  <si>
    <t xml:space="preserve">izrada tehničke dokumentacije sanacije krova paviljona 11A </t>
  </si>
  <si>
    <t>3.6.</t>
  </si>
  <si>
    <t>računalni programi, software</t>
  </si>
  <si>
    <t>3.7.</t>
  </si>
  <si>
    <t>Dobava i ugradnja mjernih uređaja za daljinsko očitanje utroška energije i vode</t>
  </si>
  <si>
    <t>3.8.</t>
  </si>
  <si>
    <t>izrada tehničke dokumentacije rekonstrukcija pav 22</t>
  </si>
  <si>
    <t>3.9.</t>
  </si>
  <si>
    <t>izrada tehničke dokumentacije (uređenje JU, pav.12, konf.dvorane RK, toalrta JU i pav.10a</t>
  </si>
  <si>
    <t>3.10.</t>
  </si>
  <si>
    <t>izrada tehničke dokumentacije rekonstrukcija i dogradnja sustava ventilacije i klimatizacije JU i pav 5</t>
  </si>
  <si>
    <t>3.11.</t>
  </si>
  <si>
    <t>stručin i projektantski nadzor, koordinatora zaštite na radu na izvođenju građevinskih radova</t>
  </si>
  <si>
    <t>UKUPNO 1+2+3</t>
  </si>
  <si>
    <t>2.1.5.1</t>
  </si>
  <si>
    <t>Plan investicijskih ulaganja u dugotrajnu imovinu prema namjeni za 2025.</t>
  </si>
  <si>
    <t>Ostvareno       I. - XII.2023.</t>
  </si>
  <si>
    <t>I. - XII. 2024.</t>
  </si>
  <si>
    <t>Indeksi</t>
  </si>
  <si>
    <t xml:space="preserve"> Rebalans plana</t>
  </si>
  <si>
    <t>Procjena ostvarenja</t>
  </si>
  <si>
    <t>Prijenos nerealiziranih investicija iz prethodnih godina</t>
  </si>
  <si>
    <t>Nove
investicije</t>
  </si>
  <si>
    <t>Ukupno (6 + 7)</t>
  </si>
  <si>
    <t>5/3</t>
  </si>
  <si>
    <t>5/4</t>
  </si>
  <si>
    <t>8/5</t>
  </si>
  <si>
    <t>sanacija krova paviljoba 29</t>
  </si>
  <si>
    <t>zamjena dotrajale vanjske stolarije UZ I</t>
  </si>
  <si>
    <t>sanacija paviljona 34 od posljedica oluje 18.07.2023.</t>
  </si>
  <si>
    <t>1.20.</t>
  </si>
  <si>
    <t>sanacija paviljona 5</t>
  </si>
  <si>
    <t>kompjutersko informatička oprema</t>
  </si>
  <si>
    <t>Računala ,skeneri, printeri</t>
  </si>
  <si>
    <t>mjerni instrumenti za elektroinstalacije</t>
  </si>
  <si>
    <t>2.1.2.4.</t>
  </si>
  <si>
    <t>2.1.2.5.</t>
  </si>
  <si>
    <t>laserski metar</t>
  </si>
  <si>
    <t>2.1.5.1.</t>
  </si>
  <si>
    <t xml:space="preserve">ostala oprema za obavljanje komunalnih djelatnosti </t>
  </si>
  <si>
    <t>štand  namještaj (stolci, hladnjaci, vrata)</t>
  </si>
  <si>
    <t>foto aparat kompaktni</t>
  </si>
  <si>
    <t>2.1.5.11.</t>
  </si>
  <si>
    <t>mikrofoni bežični</t>
  </si>
  <si>
    <t>2.1.5.12.</t>
  </si>
  <si>
    <t>2.1.5.13.</t>
  </si>
  <si>
    <t>ugradnja uređaja za komunikaciju putem GSM modula u dizala</t>
  </si>
  <si>
    <t>2.1.5.14.</t>
  </si>
  <si>
    <t>stalci (klamerice) za parkiranje bicikla</t>
  </si>
  <si>
    <t>2.1.5.15.</t>
  </si>
  <si>
    <t>2.1.5.16.</t>
  </si>
  <si>
    <t>mini wash</t>
  </si>
  <si>
    <t>teretno vozilo do 3,5 t, otvoreni sanduk + kuka za vuču, B kategorija</t>
  </si>
  <si>
    <t>2.3.4.</t>
  </si>
  <si>
    <t>provedba energetskih pregleda i izrada Izvješća o provedenim energetskim pregledima paviljona 5,6,8,8a,8b,10,10a,11,11A,11d,34,39 i RK- zakon.obv.</t>
  </si>
  <si>
    <t>provedba energetskih pregleda i izrada Izvješća o provedenim energetskim pregledima paviljona 7, 12, 13, 23, JU, UZ I i UZ II- zakon.obv.</t>
  </si>
  <si>
    <t>studija najbolje namjene razvoja Kongresnog centra i pratećih sadržaja</t>
  </si>
  <si>
    <t xml:space="preserve">izrada tehničke dokumentacije za uklanjanje 10 građevina na otvorenom prostoru </t>
  </si>
  <si>
    <t>izrada tehničke dokumentacije za potrebe pojačanog održavanja i obnova asfaltnih kolnika, sanacija i dopuna elemenata odvodnje</t>
  </si>
  <si>
    <t>3.12.</t>
  </si>
  <si>
    <t>3.13.</t>
  </si>
  <si>
    <t>3.14.</t>
  </si>
  <si>
    <t>3.15.</t>
  </si>
  <si>
    <t>licence</t>
  </si>
  <si>
    <t>3.16.</t>
  </si>
  <si>
    <t>zaštitni znak</t>
  </si>
  <si>
    <t>Plan izvora financiranja investicija u dugotrajnu imovinu za 2025.</t>
  </si>
  <si>
    <t>- iznosi u eurima, bez centi
- udjeli u %-tku</t>
  </si>
  <si>
    <t>Izvori financiranja
investicija</t>
  </si>
  <si>
    <t>Ostvareno                      I. - XII. 2023.</t>
  </si>
  <si>
    <t>Rebalans plana</t>
  </si>
  <si>
    <t>Procjena ostvarenja /
Rebalans plana</t>
  </si>
  <si>
    <t>Ukupno (9 + 10)</t>
  </si>
  <si>
    <t>Iznos</t>
  </si>
  <si>
    <t>Udjel</t>
  </si>
  <si>
    <t>7/3</t>
  </si>
  <si>
    <t>7/5</t>
  </si>
  <si>
    <t>11/7</t>
  </si>
  <si>
    <t xml:space="preserve">I.
</t>
  </si>
  <si>
    <t>Osigurani izvori financiranja investicija,
u tome:</t>
  </si>
  <si>
    <t>Vlastita sredstva</t>
  </si>
  <si>
    <t>Tuđa sredstva, od toga:</t>
  </si>
  <si>
    <t>2.1.  Kredit banke</t>
  </si>
  <si>
    <t>2.2.  Financijski leasing</t>
  </si>
  <si>
    <t>2.3.  Proračun Grada Zagreba</t>
  </si>
  <si>
    <t>2.4.  Naknada za razvoj javne vodoopskrbe 
         i javne odvodnje</t>
  </si>
  <si>
    <t>2.5.  Fond za zaštitu okoliša
        i energetsku učinkovitost</t>
  </si>
  <si>
    <t>2.6.  Fondovi EU</t>
  </si>
  <si>
    <t>2.7.  Obveznice</t>
  </si>
  <si>
    <t>2.7.  Hrvatske vode</t>
  </si>
  <si>
    <t>2.8.  Proračuni jedinica lokalne i područne
        (regionalne) samouprave</t>
  </si>
  <si>
    <t>2.9.  Sva druga nespomenuta tuđa sredstva</t>
  </si>
  <si>
    <t>Ukupno osigurani izvori
financiranja investicija (I.)</t>
  </si>
  <si>
    <t>II.</t>
  </si>
  <si>
    <t>Neosigurani izvori financiranja investicija (II.)</t>
  </si>
  <si>
    <t>III.</t>
  </si>
  <si>
    <t>Ukupno  (I.+II.)</t>
  </si>
  <si>
    <t xml:space="preserve"> - iznosi u eurima, bez centi</t>
  </si>
  <si>
    <t>1. Vlastita
sredstva</t>
  </si>
  <si>
    <t>2. Tuđa sredstva</t>
  </si>
  <si>
    <t>Ukupni izvori financiranja investicija
 (3 + 13)</t>
  </si>
  <si>
    <t>Krediti 
banke</t>
  </si>
  <si>
    <t>Financijski leasing</t>
  </si>
  <si>
    <t>Proračun Grada Zagreba</t>
  </si>
  <si>
    <t>Naknada iz cijene usluge za razvoj javne vodoopskrbe i javne odvodnje</t>
  </si>
  <si>
    <t>Fond za zaštitu okoliša i energetsku učinkovitost</t>
  </si>
  <si>
    <t>Fondovi EU</t>
  </si>
  <si>
    <t>Obveznice</t>
  </si>
  <si>
    <t>Hrvatske vode</t>
  </si>
  <si>
    <t>Proračuni jedinica lokalne samouprave</t>
  </si>
  <si>
    <t>Sva druga nespomenuta tuđa sredstva</t>
  </si>
  <si>
    <t>Ukupno tuđa sredstva
(4 do 12)</t>
  </si>
  <si>
    <t>1. pisaći,računski i ostali strojevi</t>
  </si>
  <si>
    <t>2.Kompjutorsko informatička oprema</t>
  </si>
  <si>
    <t>ostala oprema za obavljanje komunalnih djelatnosti - spremnici i stroj Karcher</t>
  </si>
  <si>
    <t xml:space="preserve">    4.        UKUPNO (1 do 3)</t>
  </si>
  <si>
    <t>nabava i ugradnja vanjskih led ekrana</t>
  </si>
  <si>
    <t>foto oprema</t>
  </si>
  <si>
    <t xml:space="preserve">izrada tehničke dokumentacije (sanacije krovova paviljona 2,uređenje sajamskih paviljona;uređenje toaleta i predvorja paviljona;modernizacija vodosrpne stanice;solarna elektrana, rekonstrukcija paviljon 22, revitalizacija ZV, ventilacija i klimatizacija,led ekrani, uređenje uličnih pročelja, revitalizacija informatičke infrastrukture) </t>
  </si>
  <si>
    <t>izrada tehničke dokumentacije (uređenje JU, pav.12, konf.dvorane RK, toaleta JU i pav.10a</t>
  </si>
  <si>
    <t>stručni i projektantski nadzor, koordinatora zaštite na radu na izvođenju građevinskih radova</t>
  </si>
  <si>
    <t xml:space="preserve">Planirana vrijednost investicijskih ulaganja u dugotrajnu imovinu za 2025. 
</t>
  </si>
  <si>
    <t>1.21.</t>
  </si>
  <si>
    <t>3.17.</t>
  </si>
  <si>
    <t>OSNOVNI PLAN                2025.</t>
  </si>
  <si>
    <t>indeks</t>
  </si>
  <si>
    <t>IZMJENA I DOPUNA PLANA INVESTICIJA 2025.</t>
  </si>
  <si>
    <t>Izmjene i dopune Plana investicija I. - XII. 2025.</t>
  </si>
  <si>
    <t>Izmjene i dopune Plana  I. - XII.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</si>
</sst>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sz val="7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1"/>
      <color indexed="62"/>
      <name val="Arial Narrow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161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"/>
      <family val="2"/>
      <charset val="161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3" fillId="0" borderId="0" xfId="1" applyFont="1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3" fillId="0" borderId="0" xfId="0" applyFont="1"/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4" fillId="2" borderId="4" xfId="0" applyFont="1" applyFill="1" applyBorder="1"/>
    <xf numFmtId="0" fontId="4" fillId="2" borderId="10" xfId="0" applyFont="1" applyFill="1" applyBorder="1"/>
    <xf numFmtId="3" fontId="4" fillId="2" borderId="11" xfId="0" applyNumberFormat="1" applyFont="1" applyFill="1" applyBorder="1"/>
    <xf numFmtId="0" fontId="5" fillId="0" borderId="0" xfId="0" applyFont="1"/>
    <xf numFmtId="14" fontId="6" fillId="0" borderId="4" xfId="0" applyNumberFormat="1" applyFont="1" applyBorder="1"/>
    <xf numFmtId="0" fontId="6" fillId="3" borderId="12" xfId="0" applyFont="1" applyFill="1" applyBorder="1" applyAlignment="1">
      <alignment wrapText="1"/>
    </xf>
    <xf numFmtId="3" fontId="6" fillId="0" borderId="11" xfId="0" applyNumberFormat="1" applyFont="1" applyBorder="1"/>
    <xf numFmtId="0" fontId="6" fillId="3" borderId="10" xfId="0" applyFont="1" applyFill="1" applyBorder="1" applyAlignment="1">
      <alignment wrapText="1"/>
    </xf>
    <xf numFmtId="0" fontId="8" fillId="3" borderId="10" xfId="0" applyFont="1" applyFill="1" applyBorder="1" applyAlignment="1">
      <alignment wrapText="1"/>
    </xf>
    <xf numFmtId="14" fontId="6" fillId="0" borderId="4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14" fontId="4" fillId="2" borderId="4" xfId="0" applyNumberFormat="1" applyFont="1" applyFill="1" applyBorder="1"/>
    <xf numFmtId="0" fontId="4" fillId="2" borderId="10" xfId="0" applyFont="1" applyFill="1" applyBorder="1" applyAlignment="1">
      <alignment wrapText="1"/>
    </xf>
    <xf numFmtId="14" fontId="4" fillId="0" borderId="4" xfId="0" applyNumberFormat="1" applyFont="1" applyBorder="1"/>
    <xf numFmtId="0" fontId="4" fillId="3" borderId="10" xfId="0" applyFont="1" applyFill="1" applyBorder="1" applyAlignment="1">
      <alignment wrapText="1"/>
    </xf>
    <xf numFmtId="3" fontId="4" fillId="0" borderId="11" xfId="0" applyNumberFormat="1" applyFont="1" applyBorder="1"/>
    <xf numFmtId="0" fontId="4" fillId="2" borderId="13" xfId="0" applyFont="1" applyFill="1" applyBorder="1"/>
    <xf numFmtId="3" fontId="4" fillId="2" borderId="6" xfId="1" applyNumberFormat="1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>
      <alignment vertical="center"/>
    </xf>
    <xf numFmtId="0" fontId="6" fillId="0" borderId="10" xfId="0" applyFont="1" applyBorder="1" applyAlignment="1">
      <alignment wrapText="1"/>
    </xf>
    <xf numFmtId="3" fontId="6" fillId="0" borderId="6" xfId="1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top" wrapText="1"/>
    </xf>
    <xf numFmtId="3" fontId="8" fillId="0" borderId="6" xfId="1" applyNumberFormat="1" applyFont="1" applyBorder="1" applyAlignment="1" applyProtection="1">
      <alignment vertical="center" wrapText="1"/>
      <protection locked="0"/>
    </xf>
    <xf numFmtId="14" fontId="6" fillId="0" borderId="14" xfId="0" applyNumberFormat="1" applyFont="1" applyBorder="1"/>
    <xf numFmtId="0" fontId="6" fillId="3" borderId="15" xfId="0" applyFont="1" applyFill="1" applyBorder="1" applyAlignment="1">
      <alignment wrapText="1"/>
    </xf>
    <xf numFmtId="3" fontId="6" fillId="0" borderId="16" xfId="0" applyNumberFormat="1" applyFont="1" applyBorder="1"/>
    <xf numFmtId="0" fontId="6" fillId="2" borderId="7" xfId="0" applyFont="1" applyFill="1" applyBorder="1" applyAlignment="1">
      <alignment vertical="center"/>
    </xf>
    <xf numFmtId="0" fontId="4" fillId="2" borderId="8" xfId="0" applyFont="1" applyFill="1" applyBorder="1"/>
    <xf numFmtId="3" fontId="4" fillId="2" borderId="9" xfId="0" applyNumberFormat="1" applyFont="1" applyFill="1" applyBorder="1"/>
    <xf numFmtId="3" fontId="3" fillId="0" borderId="0" xfId="0" applyNumberFormat="1" applyFont="1"/>
    <xf numFmtId="3" fontId="6" fillId="3" borderId="11" xfId="0" applyNumberFormat="1" applyFont="1" applyFill="1" applyBorder="1"/>
    <xf numFmtId="14" fontId="9" fillId="0" borderId="4" xfId="0" applyNumberFormat="1" applyFont="1" applyBorder="1"/>
    <xf numFmtId="0" fontId="9" fillId="3" borderId="10" xfId="0" applyFont="1" applyFill="1" applyBorder="1" applyAlignment="1">
      <alignment wrapText="1"/>
    </xf>
    <xf numFmtId="0" fontId="6" fillId="0" borderId="0" xfId="1" applyFont="1" applyAlignment="1">
      <alignment vertical="center"/>
    </xf>
    <xf numFmtId="0" fontId="6" fillId="0" borderId="0" xfId="1" applyFont="1"/>
    <xf numFmtId="0" fontId="6" fillId="0" borderId="0" xfId="0" applyFont="1"/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10" xfId="1" applyNumberFormat="1" applyFont="1" applyFill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4" fillId="2" borderId="19" xfId="0" applyFont="1" applyFill="1" applyBorder="1"/>
    <xf numFmtId="3" fontId="4" fillId="2" borderId="19" xfId="0" applyNumberFormat="1" applyFont="1" applyFill="1" applyBorder="1"/>
    <xf numFmtId="3" fontId="4" fillId="2" borderId="19" xfId="0" applyNumberFormat="1" applyFont="1" applyFill="1" applyBorder="1" applyAlignment="1">
      <alignment horizontal="center"/>
    </xf>
    <xf numFmtId="0" fontId="4" fillId="0" borderId="0" xfId="0" applyFont="1"/>
    <xf numFmtId="0" fontId="6" fillId="0" borderId="15" xfId="0" applyFont="1" applyBorder="1" applyAlignment="1">
      <alignment vertical="center"/>
    </xf>
    <xf numFmtId="4" fontId="6" fillId="3" borderId="15" xfId="0" applyNumberFormat="1" applyFont="1" applyFill="1" applyBorder="1" applyAlignment="1">
      <alignment horizontal="left" wrapText="1"/>
    </xf>
    <xf numFmtId="3" fontId="6" fillId="0" borderId="15" xfId="0" applyNumberFormat="1" applyFont="1" applyBorder="1"/>
    <xf numFmtId="3" fontId="6" fillId="0" borderId="15" xfId="0" applyNumberFormat="1" applyFont="1" applyBorder="1" applyAlignment="1">
      <alignment vertical="center"/>
    </xf>
    <xf numFmtId="3" fontId="6" fillId="3" borderId="15" xfId="0" applyNumberFormat="1" applyFont="1" applyFill="1" applyBorder="1"/>
    <xf numFmtId="3" fontId="6" fillId="0" borderId="0" xfId="0" applyNumberFormat="1" applyFont="1"/>
    <xf numFmtId="0" fontId="6" fillId="0" borderId="12" xfId="0" applyFont="1" applyBorder="1"/>
    <xf numFmtId="3" fontId="6" fillId="0" borderId="12" xfId="0" applyNumberFormat="1" applyFont="1" applyBorder="1"/>
    <xf numFmtId="3" fontId="10" fillId="0" borderId="12" xfId="0" applyNumberFormat="1" applyFont="1" applyBorder="1"/>
    <xf numFmtId="0" fontId="10" fillId="0" borderId="0" xfId="0" applyFont="1"/>
    <xf numFmtId="0" fontId="6" fillId="0" borderId="12" xfId="0" applyFont="1" applyBorder="1" applyAlignment="1">
      <alignment vertical="center"/>
    </xf>
    <xf numFmtId="49" fontId="6" fillId="0" borderId="12" xfId="1" applyNumberFormat="1" applyFont="1" applyBorder="1" applyAlignment="1">
      <alignment horizontal="left" vertical="center" wrapText="1"/>
    </xf>
    <xf numFmtId="3" fontId="6" fillId="0" borderId="12" xfId="0" applyNumberFormat="1" applyFont="1" applyBorder="1" applyAlignment="1">
      <alignment vertical="center"/>
    </xf>
    <xf numFmtId="3" fontId="6" fillId="3" borderId="12" xfId="0" applyNumberFormat="1" applyFont="1" applyFill="1" applyBorder="1"/>
    <xf numFmtId="49" fontId="6" fillId="0" borderId="20" xfId="1" applyNumberFormat="1" applyFont="1" applyBorder="1" applyAlignment="1">
      <alignment horizontal="left" vertical="center" wrapText="1"/>
    </xf>
    <xf numFmtId="3" fontId="4" fillId="2" borderId="10" xfId="0" applyNumberFormat="1" applyFont="1" applyFill="1" applyBorder="1"/>
    <xf numFmtId="3" fontId="4" fillId="0" borderId="0" xfId="0" applyNumberFormat="1" applyFont="1"/>
    <xf numFmtId="0" fontId="4" fillId="0" borderId="15" xfId="0" quotePrefix="1" applyFont="1" applyBorder="1"/>
    <xf numFmtId="0" fontId="4" fillId="0" borderId="15" xfId="0" applyFont="1" applyBorder="1"/>
    <xf numFmtId="3" fontId="4" fillId="0" borderId="15" xfId="0" applyNumberFormat="1" applyFont="1" applyBorder="1"/>
    <xf numFmtId="0" fontId="6" fillId="0" borderId="12" xfId="0" quotePrefix="1" applyFont="1" applyBorder="1"/>
    <xf numFmtId="0" fontId="10" fillId="0" borderId="12" xfId="0" applyFont="1" applyBorder="1"/>
    <xf numFmtId="3" fontId="11" fillId="0" borderId="12" xfId="0" applyNumberFormat="1" applyFont="1" applyBorder="1"/>
    <xf numFmtId="3" fontId="8" fillId="0" borderId="12" xfId="0" applyNumberFormat="1" applyFont="1" applyBorder="1"/>
    <xf numFmtId="0" fontId="6" fillId="3" borderId="12" xfId="0" applyFont="1" applyFill="1" applyBorder="1"/>
    <xf numFmtId="3" fontId="8" fillId="3" borderId="12" xfId="0" applyNumberFormat="1" applyFont="1" applyFill="1" applyBorder="1"/>
    <xf numFmtId="0" fontId="10" fillId="3" borderId="12" xfId="0" applyFont="1" applyFill="1" applyBorder="1"/>
    <xf numFmtId="3" fontId="10" fillId="3" borderId="12" xfId="0" applyNumberFormat="1" applyFont="1" applyFill="1" applyBorder="1"/>
    <xf numFmtId="3" fontId="11" fillId="3" borderId="12" xfId="0" applyNumberFormat="1" applyFont="1" applyFill="1" applyBorder="1"/>
    <xf numFmtId="0" fontId="10" fillId="0" borderId="12" xfId="0" quotePrefix="1" applyFont="1" applyBorder="1"/>
    <xf numFmtId="0" fontId="10" fillId="3" borderId="12" xfId="0" quotePrefix="1" applyFont="1" applyFill="1" applyBorder="1"/>
    <xf numFmtId="0" fontId="4" fillId="0" borderId="12" xfId="0" quotePrefix="1" applyFont="1" applyBorder="1"/>
    <xf numFmtId="0" fontId="4" fillId="0" borderId="12" xfId="0" applyFont="1" applyBorder="1"/>
    <xf numFmtId="3" fontId="4" fillId="0" borderId="12" xfId="0" applyNumberFormat="1" applyFont="1" applyBorder="1"/>
    <xf numFmtId="3" fontId="12" fillId="0" borderId="12" xfId="0" applyNumberFormat="1" applyFont="1" applyBorder="1"/>
    <xf numFmtId="0" fontId="6" fillId="3" borderId="12" xfId="0" quotePrefix="1" applyFont="1" applyFill="1" applyBorder="1"/>
    <xf numFmtId="0" fontId="6" fillId="0" borderId="12" xfId="0" applyFont="1" applyBorder="1" applyAlignment="1">
      <alignment wrapText="1"/>
    </xf>
    <xf numFmtId="14" fontId="4" fillId="0" borderId="12" xfId="0" applyNumberFormat="1" applyFont="1" applyBorder="1"/>
    <xf numFmtId="14" fontId="6" fillId="0" borderId="19" xfId="0" applyNumberFormat="1" applyFont="1" applyBorder="1"/>
    <xf numFmtId="0" fontId="6" fillId="0" borderId="19" xfId="0" applyFont="1" applyBorder="1"/>
    <xf numFmtId="3" fontId="6" fillId="0" borderId="19" xfId="0" applyNumberFormat="1" applyFont="1" applyBorder="1"/>
    <xf numFmtId="3" fontId="8" fillId="0" borderId="19" xfId="0" applyNumberFormat="1" applyFont="1" applyBorder="1"/>
    <xf numFmtId="3" fontId="12" fillId="2" borderId="10" xfId="0" applyNumberFormat="1" applyFont="1" applyFill="1" applyBorder="1"/>
    <xf numFmtId="3" fontId="6" fillId="0" borderId="12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6" fillId="3" borderId="12" xfId="0" applyNumberFormat="1" applyFont="1" applyFill="1" applyBorder="1" applyAlignment="1">
      <alignment vertical="center"/>
    </xf>
    <xf numFmtId="0" fontId="6" fillId="0" borderId="12" xfId="0" applyFont="1" applyBorder="1" applyAlignment="1">
      <alignment vertical="top" wrapText="1"/>
    </xf>
    <xf numFmtId="3" fontId="6" fillId="3" borderId="12" xfId="0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3" fontId="6" fillId="3" borderId="19" xfId="0" applyNumberFormat="1" applyFont="1" applyFill="1" applyBorder="1"/>
    <xf numFmtId="0" fontId="6" fillId="2" borderId="10" xfId="0" applyFont="1" applyFill="1" applyBorder="1"/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2" fontId="5" fillId="4" borderId="17" xfId="1" applyNumberFormat="1" applyFont="1" applyFill="1" applyBorder="1" applyAlignment="1" applyProtection="1">
      <alignment horizontal="center" vertical="center" wrapText="1"/>
      <protection locked="0"/>
    </xf>
    <xf numFmtId="2" fontId="5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3" fillId="4" borderId="24" xfId="1" applyNumberFormat="1" applyFont="1" applyFill="1" applyBorder="1" applyAlignment="1" applyProtection="1">
      <alignment horizontal="center" vertical="center"/>
      <protection locked="0"/>
    </xf>
    <xf numFmtId="49" fontId="3" fillId="4" borderId="20" xfId="1" applyNumberFormat="1" applyFont="1" applyFill="1" applyBorder="1" applyAlignment="1" applyProtection="1">
      <alignment horizontal="center" vertical="center"/>
      <protection locked="0"/>
    </xf>
    <xf numFmtId="2" fontId="3" fillId="4" borderId="24" xfId="1" applyNumberFormat="1" applyFont="1" applyFill="1" applyBorder="1" applyAlignment="1" applyProtection="1">
      <alignment horizontal="center" vertical="center"/>
      <protection locked="0"/>
    </xf>
    <xf numFmtId="2" fontId="3" fillId="4" borderId="0" xfId="1" applyNumberFormat="1" applyFont="1" applyFill="1" applyAlignment="1" applyProtection="1">
      <alignment horizontal="center" vertical="center"/>
      <protection locked="0"/>
    </xf>
    <xf numFmtId="2" fontId="3" fillId="4" borderId="20" xfId="1" applyNumberFormat="1" applyFont="1" applyFill="1" applyBorder="1" applyAlignment="1" applyProtection="1">
      <alignment horizontal="center" vertical="center"/>
      <protection locked="0"/>
    </xf>
    <xf numFmtId="49" fontId="3" fillId="4" borderId="0" xfId="1" applyNumberFormat="1" applyFont="1" applyFill="1" applyAlignment="1" applyProtection="1">
      <alignment horizontal="center" vertical="center"/>
      <protection locked="0"/>
    </xf>
    <xf numFmtId="0" fontId="7" fillId="0" borderId="17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vertical="center"/>
    </xf>
    <xf numFmtId="0" fontId="5" fillId="0" borderId="24" xfId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2" fontId="5" fillId="0" borderId="24" xfId="1" applyNumberFormat="1" applyFont="1" applyBorder="1" applyAlignment="1" applyProtection="1">
      <alignment horizontal="center" vertical="center"/>
      <protection locked="0"/>
    </xf>
    <xf numFmtId="2" fontId="5" fillId="0" borderId="0" xfId="1" applyNumberFormat="1" applyFont="1" applyAlignment="1" applyProtection="1">
      <alignment horizontal="center" vertical="center"/>
      <protection locked="0"/>
    </xf>
    <xf numFmtId="2" fontId="5" fillId="0" borderId="20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vertical="center"/>
    </xf>
    <xf numFmtId="0" fontId="3" fillId="0" borderId="24" xfId="1" applyFont="1" applyBorder="1" applyAlignment="1">
      <alignment horizontal="right" vertical="center"/>
    </xf>
    <xf numFmtId="0" fontId="3" fillId="0" borderId="0" xfId="1" applyFont="1" applyAlignment="1" applyProtection="1">
      <alignment vertical="center"/>
      <protection locked="0"/>
    </xf>
    <xf numFmtId="3" fontId="3" fillId="0" borderId="24" xfId="1" applyNumberFormat="1" applyFont="1" applyBorder="1" applyAlignment="1">
      <alignment vertical="center"/>
    </xf>
    <xf numFmtId="3" fontId="3" fillId="0" borderId="20" xfId="1" applyNumberFormat="1" applyFont="1" applyBorder="1" applyAlignment="1">
      <alignment vertical="center"/>
    </xf>
    <xf numFmtId="3" fontId="3" fillId="0" borderId="24" xfId="1" applyNumberFormat="1" applyFont="1" applyBorder="1" applyAlignment="1" applyProtection="1">
      <alignment vertical="center"/>
      <protection locked="0"/>
    </xf>
    <xf numFmtId="3" fontId="3" fillId="0" borderId="0" xfId="1" applyNumberFormat="1" applyFont="1" applyAlignment="1" applyProtection="1">
      <alignment vertical="center"/>
      <protection locked="0"/>
    </xf>
    <xf numFmtId="3" fontId="3" fillId="0" borderId="0" xfId="1" applyNumberFormat="1" applyFont="1" applyAlignment="1">
      <alignment vertical="center"/>
    </xf>
    <xf numFmtId="2" fontId="3" fillId="0" borderId="20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3" fillId="0" borderId="20" xfId="1" applyNumberFormat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0" xfId="1" applyFont="1" applyAlignment="1" applyProtection="1">
      <alignment horizontal="left" vertical="center" wrapText="1"/>
      <protection locked="0"/>
    </xf>
    <xf numFmtId="0" fontId="3" fillId="3" borderId="0" xfId="1" applyFont="1" applyFill="1" applyAlignment="1" applyProtection="1">
      <alignment horizontal="left" vertical="center" wrapText="1"/>
      <protection locked="0"/>
    </xf>
    <xf numFmtId="3" fontId="3" fillId="3" borderId="24" xfId="1" applyNumberFormat="1" applyFont="1" applyFill="1" applyBorder="1" applyAlignment="1" applyProtection="1">
      <alignment vertical="center"/>
      <protection locked="0"/>
    </xf>
    <xf numFmtId="3" fontId="3" fillId="3" borderId="20" xfId="1" applyNumberFormat="1" applyFont="1" applyFill="1" applyBorder="1" applyAlignment="1">
      <alignment vertical="center"/>
    </xf>
    <xf numFmtId="3" fontId="3" fillId="3" borderId="0" xfId="1" applyNumberFormat="1" applyFont="1" applyFill="1" applyAlignment="1" applyProtection="1">
      <alignment vertical="center"/>
      <protection locked="0"/>
    </xf>
    <xf numFmtId="3" fontId="3" fillId="3" borderId="0" xfId="1" applyNumberFormat="1" applyFont="1" applyFill="1" applyAlignment="1">
      <alignment vertical="center"/>
    </xf>
    <xf numFmtId="0" fontId="3" fillId="0" borderId="24" xfId="1" applyFont="1" applyBorder="1" applyAlignment="1">
      <alignment horizontal="center" vertical="center"/>
    </xf>
    <xf numFmtId="3" fontId="13" fillId="0" borderId="24" xfId="1" applyNumberFormat="1" applyFont="1" applyBorder="1" applyAlignment="1" applyProtection="1">
      <alignment vertical="center"/>
      <protection locked="0"/>
    </xf>
    <xf numFmtId="3" fontId="13" fillId="0" borderId="20" xfId="1" applyNumberFormat="1" applyFont="1" applyBorder="1" applyAlignment="1">
      <alignment vertical="center"/>
    </xf>
    <xf numFmtId="3" fontId="13" fillId="0" borderId="0" xfId="1" applyNumberFormat="1" applyFont="1" applyAlignment="1" applyProtection="1">
      <alignment vertical="center"/>
      <protection locked="0"/>
    </xf>
    <xf numFmtId="3" fontId="13" fillId="0" borderId="0" xfId="1" applyNumberFormat="1" applyFont="1" applyAlignment="1">
      <alignment vertical="center"/>
    </xf>
    <xf numFmtId="2" fontId="13" fillId="0" borderId="20" xfId="1" applyNumberFormat="1" applyFont="1" applyBorder="1" applyAlignment="1">
      <alignment vertical="center"/>
    </xf>
    <xf numFmtId="164" fontId="13" fillId="0" borderId="0" xfId="1" applyNumberFormat="1" applyFont="1" applyAlignment="1">
      <alignment vertical="center"/>
    </xf>
    <xf numFmtId="164" fontId="13" fillId="0" borderId="20" xfId="1" applyNumberFormat="1" applyFont="1" applyBorder="1" applyAlignment="1">
      <alignment vertical="center"/>
    </xf>
    <xf numFmtId="0" fontId="5" fillId="0" borderId="0" xfId="1" applyFont="1"/>
    <xf numFmtId="3" fontId="3" fillId="0" borderId="0" xfId="1" applyNumberFormat="1" applyFont="1"/>
    <xf numFmtId="0" fontId="14" fillId="0" borderId="0" xfId="1" applyFont="1" applyAlignment="1">
      <alignment vertical="center" wrapText="1"/>
    </xf>
    <xf numFmtId="49" fontId="15" fillId="0" borderId="10" xfId="1" applyNumberFormat="1" applyFont="1" applyBorder="1" applyAlignment="1" applyProtection="1">
      <alignment horizontal="center" vertical="center" wrapText="1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3" fontId="19" fillId="0" borderId="19" xfId="1" applyNumberFormat="1" applyFont="1" applyBorder="1" applyAlignment="1" applyProtection="1">
      <alignment vertical="center"/>
      <protection locked="0"/>
    </xf>
    <xf numFmtId="3" fontId="20" fillId="0" borderId="19" xfId="1" applyNumberFormat="1" applyFont="1" applyBorder="1" applyAlignment="1" applyProtection="1">
      <alignment vertical="center"/>
      <protection locked="0"/>
    </xf>
    <xf numFmtId="14" fontId="18" fillId="0" borderId="4" xfId="0" applyNumberFormat="1" applyFont="1" applyBorder="1"/>
    <xf numFmtId="0" fontId="18" fillId="3" borderId="12" xfId="0" applyFont="1" applyFill="1" applyBorder="1" applyAlignment="1">
      <alignment wrapText="1"/>
    </xf>
    <xf numFmtId="0" fontId="18" fillId="3" borderId="10" xfId="0" applyFont="1" applyFill="1" applyBorder="1" applyAlignment="1">
      <alignment wrapText="1"/>
    </xf>
    <xf numFmtId="14" fontId="18" fillId="0" borderId="4" xfId="0" applyNumberFormat="1" applyFont="1" applyBorder="1" applyAlignment="1">
      <alignment vertical="center"/>
    </xf>
    <xf numFmtId="14" fontId="18" fillId="3" borderId="4" xfId="0" applyNumberFormat="1" applyFont="1" applyFill="1" applyBorder="1"/>
    <xf numFmtId="0" fontId="18" fillId="0" borderId="13" xfId="0" applyFont="1" applyBorder="1" applyAlignment="1">
      <alignment vertical="center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vertical="top" wrapText="1"/>
    </xf>
    <xf numFmtId="0" fontId="24" fillId="0" borderId="0" xfId="1" applyFont="1" applyAlignment="1">
      <alignment vertical="center" wrapText="1"/>
    </xf>
    <xf numFmtId="0" fontId="18" fillId="3" borderId="23" xfId="0" applyFont="1" applyFill="1" applyBorder="1" applyAlignment="1">
      <alignment wrapText="1"/>
    </xf>
    <xf numFmtId="3" fontId="20" fillId="0" borderId="12" xfId="1" applyNumberFormat="1" applyFont="1" applyBorder="1" applyAlignment="1" applyProtection="1">
      <alignment vertical="center"/>
      <protection locked="0"/>
    </xf>
    <xf numFmtId="3" fontId="19" fillId="0" borderId="12" xfId="1" applyNumberFormat="1" applyFont="1" applyBorder="1" applyAlignment="1" applyProtection="1">
      <alignment vertical="center"/>
      <protection locked="0"/>
    </xf>
    <xf numFmtId="3" fontId="19" fillId="0" borderId="10" xfId="1" applyNumberFormat="1" applyFont="1" applyBorder="1" applyAlignment="1" applyProtection="1">
      <alignment vertical="center"/>
      <protection locked="0"/>
    </xf>
    <xf numFmtId="0" fontId="1" fillId="0" borderId="0" xfId="1" applyFont="1"/>
    <xf numFmtId="0" fontId="1" fillId="0" borderId="28" xfId="1" applyFont="1" applyBorder="1" applyAlignment="1">
      <alignment horizontal="center" vertical="center"/>
    </xf>
    <xf numFmtId="0" fontId="20" fillId="0" borderId="8" xfId="1" applyFont="1" applyBorder="1" applyAlignment="1" applyProtection="1">
      <alignment horizontal="center" vertical="center"/>
      <protection locked="0"/>
    </xf>
    <xf numFmtId="3" fontId="20" fillId="3" borderId="19" xfId="1" applyNumberFormat="1" applyFont="1" applyFill="1" applyBorder="1" applyAlignment="1" applyProtection="1">
      <alignment vertical="center"/>
      <protection locked="0"/>
    </xf>
    <xf numFmtId="3" fontId="19" fillId="3" borderId="19" xfId="1" applyNumberFormat="1" applyFont="1" applyFill="1" applyBorder="1" applyAlignment="1" applyProtection="1">
      <alignment vertical="center"/>
      <protection locked="0"/>
    </xf>
    <xf numFmtId="0" fontId="1" fillId="0" borderId="28" xfId="1" applyFont="1" applyBorder="1" applyAlignment="1">
      <alignment horizontal="left" vertical="center"/>
    </xf>
    <xf numFmtId="0" fontId="1" fillId="0" borderId="0" xfId="1" applyFont="1" applyAlignment="1">
      <alignment horizontal="center" vertical="center"/>
    </xf>
    <xf numFmtId="49" fontId="1" fillId="0" borderId="0" xfId="1" applyNumberFormat="1" applyFont="1" applyAlignment="1" applyProtection="1">
      <alignment horizontal="right"/>
      <protection locked="0"/>
    </xf>
    <xf numFmtId="0" fontId="1" fillId="0" borderId="0" xfId="1" applyFont="1" applyAlignment="1" applyProtection="1">
      <alignment horizontal="right" vertical="center"/>
      <protection locked="0"/>
    </xf>
    <xf numFmtId="3" fontId="25" fillId="0" borderId="25" xfId="0" applyNumberFormat="1" applyFont="1" applyBorder="1"/>
    <xf numFmtId="3" fontId="25" fillId="0" borderId="21" xfId="0" applyNumberFormat="1" applyFont="1" applyBorder="1"/>
    <xf numFmtId="3" fontId="1" fillId="0" borderId="0" xfId="1" applyNumberFormat="1" applyFont="1"/>
    <xf numFmtId="14" fontId="6" fillId="0" borderId="12" xfId="0" applyNumberFormat="1" applyFont="1" applyBorder="1"/>
    <xf numFmtId="14" fontId="6" fillId="0" borderId="12" xfId="0" applyNumberFormat="1" applyFont="1" applyBorder="1" applyAlignment="1">
      <alignment vertical="center"/>
    </xf>
    <xf numFmtId="3" fontId="24" fillId="4" borderId="8" xfId="1" applyNumberFormat="1" applyFont="1" applyFill="1" applyBorder="1" applyAlignment="1">
      <alignment vertical="center"/>
    </xf>
    <xf numFmtId="3" fontId="23" fillId="4" borderId="8" xfId="1" applyNumberFormat="1" applyFont="1" applyFill="1" applyBorder="1" applyAlignment="1">
      <alignment vertical="center"/>
    </xf>
    <xf numFmtId="0" fontId="24" fillId="0" borderId="0" xfId="1" applyFont="1"/>
    <xf numFmtId="0" fontId="26" fillId="4" borderId="10" xfId="0" applyFont="1" applyFill="1" applyBorder="1"/>
    <xf numFmtId="3" fontId="24" fillId="4" borderId="19" xfId="1" applyNumberFormat="1" applyFont="1" applyFill="1" applyBorder="1" applyAlignment="1" applyProtection="1">
      <alignment vertical="center"/>
      <protection locked="0"/>
    </xf>
    <xf numFmtId="0" fontId="27" fillId="4" borderId="27" xfId="1" applyFont="1" applyFill="1" applyBorder="1" applyAlignment="1" applyProtection="1">
      <alignment vertical="center"/>
      <protection locked="0"/>
    </xf>
    <xf numFmtId="0" fontId="27" fillId="4" borderId="13" xfId="0" applyFont="1" applyFill="1" applyBorder="1"/>
    <xf numFmtId="0" fontId="27" fillId="4" borderId="10" xfId="0" applyFont="1" applyFill="1" applyBorder="1"/>
    <xf numFmtId="0" fontId="17" fillId="0" borderId="7" xfId="1" applyFont="1" applyBorder="1" applyAlignment="1" applyProtection="1">
      <alignment horizontal="center" vertical="center"/>
      <protection locked="0"/>
    </xf>
    <xf numFmtId="0" fontId="24" fillId="4" borderId="4" xfId="1" applyFont="1" applyFill="1" applyBorder="1" applyAlignment="1">
      <alignment horizontal="left" vertical="center"/>
    </xf>
    <xf numFmtId="0" fontId="26" fillId="4" borderId="4" xfId="0" applyFont="1" applyFill="1" applyBorder="1"/>
    <xf numFmtId="14" fontId="18" fillId="0" borderId="34" xfId="0" applyNumberFormat="1" applyFont="1" applyBorder="1"/>
    <xf numFmtId="0" fontId="5" fillId="4" borderId="25" xfId="1" applyFont="1" applyFill="1" applyBorder="1" applyAlignment="1">
      <alignment horizontal="center" vertical="center"/>
    </xf>
    <xf numFmtId="0" fontId="5" fillId="4" borderId="26" xfId="1" applyFont="1" applyFill="1" applyBorder="1" applyAlignment="1" applyProtection="1">
      <alignment vertical="center" wrapText="1"/>
      <protection locked="0"/>
    </xf>
    <xf numFmtId="3" fontId="5" fillId="4" borderId="25" xfId="1" applyNumberFormat="1" applyFont="1" applyFill="1" applyBorder="1" applyAlignment="1">
      <alignment vertical="center"/>
    </xf>
    <xf numFmtId="3" fontId="5" fillId="4" borderId="27" xfId="1" applyNumberFormat="1" applyFont="1" applyFill="1" applyBorder="1" applyAlignment="1">
      <alignment vertical="center"/>
    </xf>
    <xf numFmtId="3" fontId="5" fillId="4" borderId="26" xfId="1" applyNumberFormat="1" applyFont="1" applyFill="1" applyBorder="1" applyAlignment="1">
      <alignment vertical="center"/>
    </xf>
    <xf numFmtId="2" fontId="5" fillId="4" borderId="27" xfId="1" applyNumberFormat="1" applyFont="1" applyFill="1" applyBorder="1" applyAlignment="1">
      <alignment vertical="center"/>
    </xf>
    <xf numFmtId="164" fontId="5" fillId="4" borderId="26" xfId="1" applyNumberFormat="1" applyFont="1" applyFill="1" applyBorder="1" applyAlignment="1">
      <alignment vertical="center"/>
    </xf>
    <xf numFmtId="164" fontId="5" fillId="4" borderId="27" xfId="1" applyNumberFormat="1" applyFont="1" applyFill="1" applyBorder="1" applyAlignment="1">
      <alignment vertical="center"/>
    </xf>
    <xf numFmtId="3" fontId="25" fillId="3" borderId="17" xfId="0" applyNumberFormat="1" applyFont="1" applyFill="1" applyBorder="1"/>
    <xf numFmtId="3" fontId="25" fillId="0" borderId="17" xfId="0" applyNumberFormat="1" applyFont="1" applyBorder="1"/>
    <xf numFmtId="0" fontId="17" fillId="0" borderId="36" xfId="1" applyFont="1" applyBorder="1" applyAlignment="1" applyProtection="1">
      <alignment horizontal="center" vertical="center"/>
      <protection locked="0"/>
    </xf>
    <xf numFmtId="3" fontId="24" fillId="4" borderId="38" xfId="1" applyNumberFormat="1" applyFont="1" applyFill="1" applyBorder="1" applyAlignment="1">
      <alignment vertical="center"/>
    </xf>
    <xf numFmtId="3" fontId="19" fillId="0" borderId="38" xfId="1" applyNumberFormat="1" applyFont="1" applyBorder="1" applyAlignment="1">
      <alignment vertical="center"/>
    </xf>
    <xf numFmtId="3" fontId="19" fillId="3" borderId="38" xfId="1" applyNumberFormat="1" applyFont="1" applyFill="1" applyBorder="1" applyAlignment="1">
      <alignment vertical="center"/>
    </xf>
    <xf numFmtId="3" fontId="19" fillId="0" borderId="39" xfId="1" applyNumberFormat="1" applyFont="1" applyBorder="1" applyAlignment="1">
      <alignment vertical="center"/>
    </xf>
    <xf numFmtId="3" fontId="23" fillId="4" borderId="36" xfId="1" applyNumberFormat="1" applyFont="1" applyFill="1" applyBorder="1" applyAlignment="1">
      <alignment vertical="center"/>
    </xf>
    <xf numFmtId="49" fontId="15" fillId="0" borderId="11" xfId="1" applyNumberFormat="1" applyFont="1" applyBorder="1" applyAlignment="1" applyProtection="1">
      <alignment horizontal="center" vertical="center" wrapText="1"/>
      <protection locked="0"/>
    </xf>
    <xf numFmtId="0" fontId="17" fillId="0" borderId="9" xfId="1" applyFont="1" applyBorder="1" applyAlignment="1" applyProtection="1">
      <alignment horizontal="center" vertical="center"/>
      <protection locked="0"/>
    </xf>
    <xf numFmtId="3" fontId="24" fillId="4" borderId="6" xfId="1" applyNumberFormat="1" applyFont="1" applyFill="1" applyBorder="1" applyAlignment="1">
      <alignment vertical="center"/>
    </xf>
    <xf numFmtId="3" fontId="19" fillId="0" borderId="6" xfId="1" applyNumberFormat="1" applyFont="1" applyBorder="1" applyAlignment="1">
      <alignment vertical="center"/>
    </xf>
    <xf numFmtId="3" fontId="19" fillId="3" borderId="6" xfId="1" applyNumberFormat="1" applyFont="1" applyFill="1" applyBorder="1" applyAlignment="1">
      <alignment vertical="center"/>
    </xf>
    <xf numFmtId="3" fontId="19" fillId="0" borderId="41" xfId="1" applyNumberFormat="1" applyFont="1" applyBorder="1" applyAlignment="1">
      <alignment vertical="center"/>
    </xf>
    <xf numFmtId="3" fontId="23" fillId="4" borderId="9" xfId="1" applyNumberFormat="1" applyFont="1" applyFill="1" applyBorder="1" applyAlignment="1">
      <alignment vertical="center"/>
    </xf>
    <xf numFmtId="3" fontId="25" fillId="0" borderId="17" xfId="0" applyNumberFormat="1" applyFont="1" applyBorder="1" applyAlignment="1">
      <alignment vertical="center"/>
    </xf>
    <xf numFmtId="3" fontId="19" fillId="0" borderId="25" xfId="1" applyNumberFormat="1" applyFont="1" applyBorder="1" applyAlignment="1" applyProtection="1">
      <alignment vertical="center"/>
      <protection locked="0"/>
    </xf>
    <xf numFmtId="3" fontId="24" fillId="4" borderId="25" xfId="1" applyNumberFormat="1" applyFont="1" applyFill="1" applyBorder="1" applyAlignment="1" applyProtection="1">
      <alignment vertical="center"/>
      <protection locked="0"/>
    </xf>
    <xf numFmtId="3" fontId="25" fillId="0" borderId="25" xfId="1" applyNumberFormat="1" applyFont="1" applyBorder="1" applyAlignment="1" applyProtection="1">
      <alignment vertical="center" wrapText="1"/>
      <protection locked="0"/>
    </xf>
    <xf numFmtId="3" fontId="24" fillId="4" borderId="31" xfId="1" applyNumberFormat="1" applyFont="1" applyFill="1" applyBorder="1" applyAlignment="1">
      <alignment vertical="center"/>
    </xf>
    <xf numFmtId="3" fontId="20" fillId="0" borderId="4" xfId="1" applyNumberFormat="1" applyFont="1" applyBorder="1" applyAlignment="1" applyProtection="1">
      <alignment vertical="center"/>
      <protection locked="0"/>
    </xf>
    <xf numFmtId="3" fontId="20" fillId="0" borderId="10" xfId="1" applyNumberFormat="1" applyFont="1" applyBorder="1" applyAlignment="1" applyProtection="1">
      <alignment vertical="center"/>
      <protection locked="0"/>
    </xf>
    <xf numFmtId="3" fontId="20" fillId="0" borderId="13" xfId="1" applyNumberFormat="1" applyFont="1" applyBorder="1" applyAlignment="1" applyProtection="1">
      <alignment vertical="center"/>
      <protection locked="0"/>
    </xf>
    <xf numFmtId="3" fontId="24" fillId="4" borderId="13" xfId="1" applyNumberFormat="1" applyFont="1" applyFill="1" applyBorder="1" applyAlignment="1" applyProtection="1">
      <alignment vertical="center"/>
      <protection locked="0"/>
    </xf>
    <xf numFmtId="3" fontId="21" fillId="0" borderId="10" xfId="0" applyNumberFormat="1" applyFont="1" applyBorder="1"/>
    <xf numFmtId="3" fontId="20" fillId="3" borderId="13" xfId="1" applyNumberFormat="1" applyFont="1" applyFill="1" applyBorder="1" applyAlignment="1" applyProtection="1">
      <alignment vertical="center"/>
      <protection locked="0"/>
    </xf>
    <xf numFmtId="3" fontId="20" fillId="0" borderId="42" xfId="1" applyNumberFormat="1" applyFont="1" applyBorder="1" applyAlignment="1" applyProtection="1">
      <alignment vertical="center"/>
      <protection locked="0"/>
    </xf>
    <xf numFmtId="3" fontId="24" fillId="4" borderId="7" xfId="1" applyNumberFormat="1" applyFont="1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10" xfId="1" applyNumberFormat="1" applyFont="1" applyFill="1" applyBorder="1" applyAlignment="1" applyProtection="1">
      <alignment horizontal="center" vertical="center"/>
      <protection locked="0"/>
    </xf>
    <xf numFmtId="49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1" applyNumberFormat="1" applyFont="1" applyFill="1" applyBorder="1" applyAlignment="1" applyProtection="1">
      <alignment horizontal="center" vertical="center"/>
      <protection locked="0"/>
    </xf>
    <xf numFmtId="49" fontId="4" fillId="2" borderId="15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19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17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18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17" xfId="1" applyNumberFormat="1" applyFont="1" applyFill="1" applyBorder="1" applyAlignment="1" applyProtection="1">
      <alignment horizontal="center" vertical="center"/>
      <protection locked="0"/>
    </xf>
    <xf numFmtId="49" fontId="4" fillId="2" borderId="18" xfId="1" applyNumberFormat="1" applyFont="1" applyFill="1" applyBorder="1" applyAlignment="1" applyProtection="1">
      <alignment horizontal="center" vertical="center"/>
      <protection locked="0"/>
    </xf>
    <xf numFmtId="0" fontId="6" fillId="0" borderId="26" xfId="1" applyFont="1" applyBorder="1" applyAlignment="1">
      <alignment horizontal="right"/>
    </xf>
    <xf numFmtId="0" fontId="0" fillId="0" borderId="26" xfId="0" applyBorder="1" applyAlignment="1">
      <alignment horizontal="right"/>
    </xf>
    <xf numFmtId="2" fontId="5" fillId="4" borderId="18" xfId="1" applyNumberFormat="1" applyFont="1" applyFill="1" applyBorder="1" applyAlignment="1" applyProtection="1">
      <alignment horizontal="center" vertical="center" wrapText="1"/>
      <protection locked="0"/>
    </xf>
    <xf numFmtId="2" fontId="5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49" fontId="3" fillId="0" borderId="0" xfId="1" applyNumberFormat="1" applyFont="1" applyAlignment="1" applyProtection="1">
      <alignment horizontal="right" wrapText="1"/>
      <protection locked="0"/>
    </xf>
    <xf numFmtId="49" fontId="5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5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5" fillId="4" borderId="24" xfId="1" applyNumberFormat="1" applyFont="1" applyFill="1" applyBorder="1" applyAlignment="1" applyProtection="1">
      <alignment horizontal="center" vertical="center"/>
      <protection locked="0"/>
    </xf>
    <xf numFmtId="49" fontId="5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1" applyNumberFormat="1" applyFont="1" applyFill="1" applyAlignment="1" applyProtection="1">
      <alignment horizontal="center" vertical="center" wrapText="1"/>
      <protection locked="0"/>
    </xf>
    <xf numFmtId="49" fontId="5" fillId="4" borderId="0" xfId="1" applyNumberFormat="1" applyFont="1" applyFill="1" applyAlignment="1" applyProtection="1">
      <alignment horizontal="center" vertical="center"/>
      <protection locked="0"/>
    </xf>
    <xf numFmtId="49" fontId="5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5" fillId="4" borderId="12" xfId="1" applyNumberFormat="1" applyFont="1" applyFill="1" applyBorder="1" applyAlignment="1" applyProtection="1">
      <alignment horizontal="center" vertical="center" wrapText="1"/>
      <protection locked="0"/>
    </xf>
    <xf numFmtId="2" fontId="5" fillId="4" borderId="21" xfId="1" applyNumberFormat="1" applyFont="1" applyFill="1" applyBorder="1" applyAlignment="1" applyProtection="1">
      <alignment horizontal="center" vertical="center" wrapText="1"/>
      <protection locked="0"/>
    </xf>
    <xf numFmtId="2" fontId="5" fillId="4" borderId="22" xfId="1" applyNumberFormat="1" applyFont="1" applyFill="1" applyBorder="1" applyAlignment="1" applyProtection="1">
      <alignment horizontal="center" vertical="center" wrapText="1"/>
      <protection locked="0"/>
    </xf>
    <xf numFmtId="2" fontId="5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5" fillId="4" borderId="22" xfId="1" applyNumberFormat="1" applyFont="1" applyFill="1" applyBorder="1" applyAlignment="1" applyProtection="1">
      <alignment horizontal="center" vertical="center"/>
      <protection locked="0"/>
    </xf>
    <xf numFmtId="49" fontId="5" fillId="4" borderId="23" xfId="1" applyNumberFormat="1" applyFont="1" applyFill="1" applyBorder="1" applyAlignment="1" applyProtection="1">
      <alignment horizontal="center" vertical="center"/>
      <protection locked="0"/>
    </xf>
    <xf numFmtId="49" fontId="5" fillId="4" borderId="20" xfId="1" applyNumberFormat="1" applyFont="1" applyFill="1" applyBorder="1" applyAlignment="1" applyProtection="1">
      <alignment horizontal="center" vertical="center"/>
      <protection locked="0"/>
    </xf>
    <xf numFmtId="49" fontId="5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1" applyNumberFormat="1" applyFont="1" applyFill="1" applyBorder="1" applyAlignment="1" applyProtection="1">
      <alignment horizontal="center" vertical="center"/>
      <protection locked="0"/>
    </xf>
    <xf numFmtId="49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/>
    <xf numFmtId="0" fontId="28" fillId="0" borderId="28" xfId="0" applyFont="1" applyBorder="1" applyAlignment="1"/>
    <xf numFmtId="0" fontId="22" fillId="4" borderId="35" xfId="1" applyFont="1" applyFill="1" applyBorder="1" applyAlignment="1" applyProtection="1">
      <alignment vertical="center"/>
      <protection locked="0"/>
    </xf>
    <xf numFmtId="0" fontId="22" fillId="4" borderId="32" xfId="1" applyFont="1" applyFill="1" applyBorder="1" applyAlignment="1" applyProtection="1">
      <alignment vertical="center"/>
      <protection locked="0"/>
    </xf>
    <xf numFmtId="0" fontId="24" fillId="0" borderId="0" xfId="1" applyFont="1" applyAlignment="1">
      <alignment horizontal="left" vertical="center" wrapText="1"/>
    </xf>
    <xf numFmtId="0" fontId="14" fillId="0" borderId="0" xfId="1" applyFont="1" applyAlignment="1">
      <alignment horizontal="center" vertical="center" wrapText="1"/>
    </xf>
    <xf numFmtId="49" fontId="15" fillId="0" borderId="1" xfId="1" applyNumberFormat="1" applyFont="1" applyBorder="1" applyAlignment="1" applyProtection="1">
      <alignment horizontal="center" vertical="center" wrapText="1"/>
      <protection locked="0"/>
    </xf>
    <xf numFmtId="49" fontId="15" fillId="0" borderId="13" xfId="1" applyNumberFormat="1" applyFont="1" applyBorder="1" applyAlignment="1" applyProtection="1">
      <alignment horizontal="center" vertical="center" wrapText="1"/>
      <protection locked="0"/>
    </xf>
    <xf numFmtId="49" fontId="15" fillId="0" borderId="4" xfId="1" applyNumberFormat="1" applyFont="1" applyBorder="1" applyAlignment="1" applyProtection="1">
      <alignment horizontal="center" vertical="center"/>
      <protection locked="0"/>
    </xf>
    <xf numFmtId="49" fontId="16" fillId="0" borderId="2" xfId="1" applyNumberFormat="1" applyFont="1" applyBorder="1" applyAlignment="1" applyProtection="1">
      <alignment horizontal="center" vertical="center" wrapText="1"/>
      <protection locked="0"/>
    </xf>
    <xf numFmtId="49" fontId="16" fillId="0" borderId="27" xfId="1" applyNumberFormat="1" applyFont="1" applyBorder="1" applyAlignment="1" applyProtection="1">
      <alignment horizontal="center" vertical="center" wrapText="1"/>
      <protection locked="0"/>
    </xf>
    <xf numFmtId="49" fontId="16" fillId="0" borderId="5" xfId="1" applyNumberFormat="1" applyFont="1" applyBorder="1" applyAlignment="1" applyProtection="1">
      <alignment horizontal="center" vertical="center"/>
      <protection locked="0"/>
    </xf>
    <xf numFmtId="49" fontId="14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14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14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15" xfId="1" applyNumberFormat="1" applyFont="1" applyBorder="1" applyAlignment="1" applyProtection="1">
      <alignment horizontal="center" vertical="center" wrapText="1"/>
      <protection locked="0"/>
    </xf>
    <xf numFmtId="49" fontId="14" fillId="0" borderId="19" xfId="1" applyNumberFormat="1" applyFont="1" applyBorder="1" applyAlignment="1" applyProtection="1">
      <alignment horizontal="center" vertical="center" wrapText="1"/>
      <protection locked="0"/>
    </xf>
    <xf numFmtId="49" fontId="14" fillId="0" borderId="17" xfId="1" applyNumberFormat="1" applyFont="1" applyBorder="1" applyAlignment="1" applyProtection="1">
      <alignment horizontal="center" vertical="center" wrapText="1"/>
      <protection locked="0"/>
    </xf>
    <xf numFmtId="49" fontId="14" fillId="0" borderId="18" xfId="1" applyNumberFormat="1" applyFont="1" applyBorder="1" applyAlignment="1" applyProtection="1">
      <alignment horizontal="center" vertical="center" wrapText="1"/>
      <protection locked="0"/>
    </xf>
    <xf numFmtId="49" fontId="14" fillId="0" borderId="40" xfId="1" applyNumberFormat="1" applyFont="1" applyBorder="1" applyAlignment="1" applyProtection="1">
      <alignment horizontal="center" vertical="center" wrapText="1"/>
      <protection locked="0"/>
    </xf>
    <xf numFmtId="49" fontId="15" fillId="0" borderId="37" xfId="1" applyNumberFormat="1" applyFont="1" applyBorder="1" applyAlignment="1" applyProtection="1">
      <alignment horizontal="center" vertical="center" wrapText="1"/>
      <protection locked="0"/>
    </xf>
    <xf numFmtId="49" fontId="15" fillId="0" borderId="38" xfId="1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PLAN%202019.%20ZV/28.01..19.Copy%20of%20Plan_poslovanja_2019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PLAN/PLAN%202021/PLAN%20POSLOVANJA_2021.-Velesaj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lan_poslovanja_2025.-Velesaj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Zaposlenost"/>
      <sheetName val="2-Broj_radnika"/>
      <sheetName val="3-Fizicki_opseg_usluga"/>
      <sheetName val="4-Plan_tekućeg_održavanja"/>
      <sheetName val="5-Plan_investic_odrzavanja"/>
      <sheetName val="6-Plan_utroska_energ"/>
      <sheetName val="7-RN_dob_i_gub"/>
      <sheetName val="8-Bilanca"/>
      <sheetName val="9-Vrij_investicija"/>
      <sheetName val="10-Izvori_investicija-1"/>
      <sheetName val="11-Izvori_investicija-3"/>
      <sheetName val="12-Novcani_tijek"/>
      <sheetName val="13-Pokaz_uspj"/>
      <sheetName val="Inv__od_2019_-_2021"/>
      <sheetName val="posl_prihodi_od_2019-2021"/>
      <sheetName val="prihodi_od_Grada"/>
      <sheetName val="2-Broj_radnika1"/>
      <sheetName val="3-Fizicki_opseg_usluga1"/>
      <sheetName val="4-Plan_tekućeg_održavanja1"/>
      <sheetName val="5-Plan_investic_odrzavanja1"/>
      <sheetName val="6-Plan_utroska_energ1"/>
      <sheetName val="7-RN_dob_i_gub1"/>
      <sheetName val="9-Vrij_investicija1"/>
      <sheetName val="10-Izvori_investicija-11"/>
      <sheetName val="11-Izvori_investicija-31"/>
      <sheetName val="12-Novcani_tijek1"/>
      <sheetName val="13-Pokaz_uspj1"/>
      <sheetName val="Inv__od_2019_-_20211"/>
      <sheetName val="posl_prihodi_od_2019-20211"/>
      <sheetName val="prihodi_od_Grada1"/>
      <sheetName val="2-Broj radnika"/>
      <sheetName val="3-Fizicki opseg usluga"/>
      <sheetName val="4-Plan tekućeg održavanja"/>
      <sheetName val="5-Plan investic odrzavanja"/>
      <sheetName val="6-Plan utroska energ"/>
      <sheetName val="7-RN dob i gub"/>
      <sheetName val="9-Vrij.investicija"/>
      <sheetName val="10-Izvori investicija-1"/>
      <sheetName val="11-Izvori investicija-3"/>
      <sheetName val="12-Novcani tijek"/>
      <sheetName val="13-Pokaz.uspj"/>
      <sheetName val="Inv. od 2019 - 2021"/>
      <sheetName val="posl prihodi od 2019-2021"/>
      <sheetName val="prihodi od Grada"/>
    </sheetNames>
    <sheetDataSet>
      <sheetData sheetId="0" refreshError="1">
        <row r="1">
          <cell r="A1" t="str">
            <v>Trgovačko društvo: Zagrebački velesajam d.o.o.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Zaposlenost"/>
      <sheetName val="2-Broj radnika"/>
      <sheetName val="3-Fizicki opseg usluga"/>
      <sheetName val="4-Plan tekuceg odrzavanja"/>
      <sheetName val="5-Plan investic odrzavanja"/>
      <sheetName val="6-Plan utroska energ"/>
      <sheetName val="7-RN dob i gub"/>
      <sheetName val="8-Bilanca"/>
      <sheetName val="12-Novcani tijek"/>
      <sheetName val="9 Vrijednost investicija"/>
      <sheetName val="10-Izvori investicija-1"/>
      <sheetName val="11-  Izvori investicija -3"/>
      <sheetName val="13-Pokaz.uspj"/>
    </sheetNames>
    <sheetDataSet>
      <sheetData sheetId="0" refreshError="1">
        <row r="1">
          <cell r="A1" t="str">
            <v>Trgovačko društvo: Zagrebački velesajam d.o.o.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Zaposlenost"/>
      <sheetName val="2-Broj radnika"/>
      <sheetName val="3-Fizicki opseg usluga"/>
      <sheetName val="4-Plan tekuceg odrzavanja"/>
      <sheetName val="5-Plan investic odrzavanja"/>
      <sheetName val="6-Plan utroska energ"/>
      <sheetName val="7-RN dob i gub"/>
      <sheetName val="8-Bilanca"/>
      <sheetName val="9-Vrijed_investicija"/>
      <sheetName val="10-Izvori investicija-1"/>
      <sheetName val="11-Izvori investicija-3"/>
      <sheetName val="12-Novcani tijek"/>
      <sheetName val="13-Pokaz.uspj"/>
    </sheetNames>
    <sheetDataSet>
      <sheetData sheetId="0">
        <row r="1">
          <cell r="A1" t="str">
            <v>Trgovačko društvo: Zagrebački velesajam d.o.o.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tabSelected="1" workbookViewId="0">
      <selection activeCell="P6" sqref="P6"/>
    </sheetView>
  </sheetViews>
  <sheetFormatPr defaultColWidth="8.88671875" defaultRowHeight="13.2" x14ac:dyDescent="0.3"/>
  <cols>
    <col min="1" max="1" width="7.44140625" style="46" customWidth="1"/>
    <col min="2" max="2" width="51.33203125" style="46" customWidth="1"/>
    <col min="3" max="3" width="8.77734375" style="46" customWidth="1"/>
    <col min="4" max="4" width="9.5546875" style="46" customWidth="1"/>
    <col min="5" max="5" width="8.88671875" style="46" customWidth="1"/>
    <col min="6" max="6" width="10" style="46" customWidth="1"/>
    <col min="7" max="7" width="7.5546875" style="46" customWidth="1"/>
    <col min="8" max="8" width="11" style="46" customWidth="1"/>
    <col min="9" max="9" width="4.88671875" style="46" customWidth="1"/>
    <col min="10" max="10" width="3.88671875" style="46" customWidth="1"/>
    <col min="11" max="11" width="4.77734375" style="46" customWidth="1"/>
    <col min="12" max="16384" width="8.88671875" style="46"/>
  </cols>
  <sheetData>
    <row r="1" spans="1:12" s="45" customFormat="1" x14ac:dyDescent="0.3">
      <c r="A1" s="44"/>
    </row>
    <row r="2" spans="1:12" s="45" customFormat="1" x14ac:dyDescent="0.3">
      <c r="A2" s="45" t="str">
        <f>'[1]1-Zaposlenost'!$A$1</f>
        <v>Trgovačko društvo: Zagrebački velesajam d.o.o.</v>
      </c>
    </row>
    <row r="3" spans="1:12" s="45" customFormat="1" x14ac:dyDescent="0.3">
      <c r="A3" s="236" t="s">
        <v>170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2" s="45" customFormat="1" ht="14.4" x14ac:dyDescent="0.3">
      <c r="A4" s="5"/>
      <c r="B4" s="5"/>
      <c r="D4" s="5"/>
      <c r="E4" s="5"/>
      <c r="F4" s="5"/>
      <c r="H4" s="247" t="s">
        <v>252</v>
      </c>
      <c r="I4" s="248"/>
      <c r="J4" s="248"/>
      <c r="K4" s="248"/>
    </row>
    <row r="5" spans="1:12" ht="12.6" customHeight="1" x14ac:dyDescent="0.3">
      <c r="A5" s="237" t="s">
        <v>2</v>
      </c>
      <c r="B5" s="239" t="s">
        <v>3</v>
      </c>
      <c r="C5" s="241" t="s">
        <v>171</v>
      </c>
      <c r="D5" s="238" t="s">
        <v>172</v>
      </c>
      <c r="E5" s="238"/>
      <c r="F5" s="243" t="s">
        <v>283</v>
      </c>
      <c r="G5" s="244"/>
      <c r="H5" s="239"/>
      <c r="I5" s="245" t="s">
        <v>173</v>
      </c>
      <c r="J5" s="246"/>
      <c r="K5" s="240"/>
    </row>
    <row r="6" spans="1:12" ht="51" customHeight="1" x14ac:dyDescent="0.3">
      <c r="A6" s="238"/>
      <c r="B6" s="240"/>
      <c r="C6" s="242"/>
      <c r="D6" s="47" t="s">
        <v>174</v>
      </c>
      <c r="E6" s="47" t="s">
        <v>175</v>
      </c>
      <c r="F6" s="47" t="s">
        <v>176</v>
      </c>
      <c r="G6" s="47" t="s">
        <v>177</v>
      </c>
      <c r="H6" s="47" t="s">
        <v>178</v>
      </c>
      <c r="I6" s="48" t="s">
        <v>179</v>
      </c>
      <c r="J6" s="48" t="s">
        <v>180</v>
      </c>
      <c r="K6" s="48" t="s">
        <v>181</v>
      </c>
    </row>
    <row r="7" spans="1:12" s="10" customFormat="1" ht="9" customHeight="1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</row>
    <row r="8" spans="1:12" s="53" customFormat="1" x14ac:dyDescent="0.3">
      <c r="A8" s="50" t="s">
        <v>5</v>
      </c>
      <c r="B8" s="50" t="s">
        <v>6</v>
      </c>
      <c r="C8" s="51">
        <f>SUM(C9:C29)</f>
        <v>65300</v>
      </c>
      <c r="D8" s="51">
        <f>SUM(D9:D29)</f>
        <v>3304758</v>
      </c>
      <c r="E8" s="51">
        <f>SUM(E9:E29)</f>
        <v>0</v>
      </c>
      <c r="F8" s="51">
        <f>SUM(F9:F29)</f>
        <v>2708500</v>
      </c>
      <c r="G8" s="51">
        <f>SUM(G9:G29)</f>
        <v>803000</v>
      </c>
      <c r="H8" s="51">
        <f t="shared" ref="H8:H13" si="0">+F8+G8</f>
        <v>3511500</v>
      </c>
      <c r="I8" s="51">
        <f t="shared" ref="I8" si="1">+E8/C8*100</f>
        <v>0</v>
      </c>
      <c r="J8" s="52">
        <f t="shared" ref="J8" si="2">+E8/D8*100</f>
        <v>0</v>
      </c>
      <c r="K8" s="51"/>
    </row>
    <row r="9" spans="1:12" ht="28.2" customHeight="1" x14ac:dyDescent="0.3">
      <c r="A9" s="54" t="s">
        <v>7</v>
      </c>
      <c r="B9" s="55" t="s">
        <v>8</v>
      </c>
      <c r="C9" s="56"/>
      <c r="D9" s="57">
        <v>10000</v>
      </c>
      <c r="E9" s="57"/>
      <c r="F9" s="57">
        <v>10000</v>
      </c>
      <c r="G9" s="57">
        <v>10000</v>
      </c>
      <c r="H9" s="66">
        <f t="shared" si="0"/>
        <v>20000</v>
      </c>
      <c r="I9" s="58"/>
      <c r="J9" s="58"/>
      <c r="K9" s="58"/>
      <c r="L9" s="59"/>
    </row>
    <row r="10" spans="1:12" s="63" customFormat="1" x14ac:dyDescent="0.3">
      <c r="A10" s="60" t="s">
        <v>9</v>
      </c>
      <c r="B10" s="60" t="s">
        <v>10</v>
      </c>
      <c r="C10" s="61"/>
      <c r="D10" s="61">
        <v>500</v>
      </c>
      <c r="E10" s="61"/>
      <c r="F10" s="61">
        <v>500</v>
      </c>
      <c r="G10" s="61"/>
      <c r="H10" s="61">
        <f t="shared" si="0"/>
        <v>500</v>
      </c>
      <c r="I10" s="62"/>
      <c r="J10" s="62"/>
      <c r="K10" s="62"/>
    </row>
    <row r="11" spans="1:12" s="63" customFormat="1" x14ac:dyDescent="0.3">
      <c r="A11" s="60" t="s">
        <v>11</v>
      </c>
      <c r="B11" s="60" t="s">
        <v>182</v>
      </c>
      <c r="C11" s="61"/>
      <c r="D11" s="61">
        <v>350000</v>
      </c>
      <c r="E11" s="61"/>
      <c r="F11" s="61">
        <v>332000</v>
      </c>
      <c r="G11" s="61"/>
      <c r="H11" s="61">
        <f t="shared" si="0"/>
        <v>332000</v>
      </c>
      <c r="I11" s="62"/>
      <c r="J11" s="62"/>
      <c r="K11" s="62"/>
    </row>
    <row r="12" spans="1:12" s="63" customFormat="1" x14ac:dyDescent="0.3">
      <c r="A12" s="60" t="s">
        <v>13</v>
      </c>
      <c r="B12" s="60" t="s">
        <v>14</v>
      </c>
      <c r="C12" s="61"/>
      <c r="D12" s="61">
        <v>432000</v>
      </c>
      <c r="E12" s="61"/>
      <c r="F12" s="61">
        <v>432000</v>
      </c>
      <c r="G12" s="61">
        <v>448000</v>
      </c>
      <c r="H12" s="61">
        <f t="shared" si="0"/>
        <v>880000</v>
      </c>
      <c r="I12" s="62"/>
      <c r="J12" s="62"/>
      <c r="K12" s="62"/>
    </row>
    <row r="13" spans="1:12" s="63" customFormat="1" x14ac:dyDescent="0.3">
      <c r="A13" s="60" t="s">
        <v>15</v>
      </c>
      <c r="B13" s="60" t="s">
        <v>16</v>
      </c>
      <c r="C13" s="61"/>
      <c r="D13" s="61">
        <v>226934</v>
      </c>
      <c r="E13" s="61"/>
      <c r="F13" s="61">
        <v>227000</v>
      </c>
      <c r="G13" s="61">
        <v>43000</v>
      </c>
      <c r="H13" s="61">
        <f t="shared" si="0"/>
        <v>270000</v>
      </c>
      <c r="I13" s="62"/>
      <c r="J13" s="62"/>
      <c r="K13" s="62"/>
    </row>
    <row r="14" spans="1:12" s="63" customFormat="1" x14ac:dyDescent="0.3">
      <c r="A14" s="60" t="s">
        <v>17</v>
      </c>
      <c r="B14" s="60" t="s">
        <v>183</v>
      </c>
      <c r="C14" s="61"/>
      <c r="D14" s="61">
        <v>33000</v>
      </c>
      <c r="E14" s="61"/>
      <c r="F14" s="61">
        <v>33000</v>
      </c>
      <c r="G14" s="61">
        <v>187000</v>
      </c>
      <c r="H14" s="61">
        <f t="shared" ref="H14:H15" si="3">+F14+G14</f>
        <v>220000</v>
      </c>
      <c r="I14" s="62"/>
      <c r="J14" s="62"/>
      <c r="K14" s="62"/>
    </row>
    <row r="15" spans="1:12" ht="39.75" customHeight="1" x14ac:dyDescent="0.3">
      <c r="A15" s="64" t="s">
        <v>19</v>
      </c>
      <c r="B15" s="65" t="s">
        <v>20</v>
      </c>
      <c r="C15" s="61"/>
      <c r="D15" s="66">
        <v>1000</v>
      </c>
      <c r="E15" s="61"/>
      <c r="F15" s="61"/>
      <c r="G15" s="66">
        <v>25000</v>
      </c>
      <c r="H15" s="66">
        <f t="shared" si="3"/>
        <v>25000</v>
      </c>
      <c r="I15" s="61"/>
      <c r="J15" s="61"/>
      <c r="K15" s="61"/>
      <c r="L15" s="59"/>
    </row>
    <row r="16" spans="1:12" s="63" customFormat="1" x14ac:dyDescent="0.3">
      <c r="A16" s="60" t="s">
        <v>21</v>
      </c>
      <c r="B16" s="60" t="s">
        <v>22</v>
      </c>
      <c r="C16" s="61"/>
      <c r="D16" s="61">
        <v>26000</v>
      </c>
      <c r="E16" s="61"/>
      <c r="F16" s="61">
        <v>26000</v>
      </c>
      <c r="G16" s="61"/>
      <c r="H16" s="61">
        <f t="shared" ref="H16:H103" si="4">+F16+G16</f>
        <v>26000</v>
      </c>
      <c r="I16" s="62"/>
      <c r="J16" s="62"/>
      <c r="K16" s="62"/>
    </row>
    <row r="17" spans="1:12" s="63" customFormat="1" ht="26.4" x14ac:dyDescent="0.3">
      <c r="A17" s="60" t="s">
        <v>23</v>
      </c>
      <c r="B17" s="16" t="s">
        <v>24</v>
      </c>
      <c r="C17" s="61">
        <v>15047</v>
      </c>
      <c r="D17" s="61">
        <v>5000</v>
      </c>
      <c r="E17" s="61"/>
      <c r="F17" s="61">
        <v>5000</v>
      </c>
      <c r="G17" s="61">
        <v>30000</v>
      </c>
      <c r="H17" s="61">
        <f t="shared" si="4"/>
        <v>35000</v>
      </c>
      <c r="I17" s="62"/>
      <c r="J17" s="62"/>
      <c r="K17" s="62"/>
    </row>
    <row r="18" spans="1:12" s="63" customFormat="1" x14ac:dyDescent="0.3">
      <c r="A18" s="60" t="s">
        <v>25</v>
      </c>
      <c r="B18" s="60" t="s">
        <v>26</v>
      </c>
      <c r="C18" s="61"/>
      <c r="D18" s="67">
        <v>1996824</v>
      </c>
      <c r="E18" s="67"/>
      <c r="F18" s="67">
        <v>1430000</v>
      </c>
      <c r="G18" s="61"/>
      <c r="H18" s="67">
        <f t="shared" si="4"/>
        <v>1430000</v>
      </c>
      <c r="I18" s="62"/>
      <c r="J18" s="62"/>
      <c r="K18" s="62"/>
    </row>
    <row r="19" spans="1:12" s="63" customFormat="1" x14ac:dyDescent="0.3">
      <c r="A19" s="60" t="s">
        <v>27</v>
      </c>
      <c r="B19" s="60" t="s">
        <v>28</v>
      </c>
      <c r="C19" s="61"/>
      <c r="D19" s="61">
        <v>66000</v>
      </c>
      <c r="E19" s="61"/>
      <c r="F19" s="61">
        <v>57000</v>
      </c>
      <c r="G19" s="61"/>
      <c r="H19" s="61">
        <f t="shared" si="4"/>
        <v>57000</v>
      </c>
      <c r="I19" s="62"/>
      <c r="J19" s="62"/>
      <c r="K19" s="62"/>
    </row>
    <row r="20" spans="1:12" s="63" customFormat="1" x14ac:dyDescent="0.3">
      <c r="A20" s="60" t="s">
        <v>29</v>
      </c>
      <c r="B20" s="60" t="s">
        <v>30</v>
      </c>
      <c r="C20" s="61"/>
      <c r="D20" s="61">
        <v>26500</v>
      </c>
      <c r="E20" s="61"/>
      <c r="F20" s="61">
        <v>25000</v>
      </c>
      <c r="G20" s="61"/>
      <c r="H20" s="61">
        <f t="shared" si="4"/>
        <v>25000</v>
      </c>
      <c r="I20" s="62"/>
      <c r="J20" s="62"/>
      <c r="K20" s="62"/>
    </row>
    <row r="21" spans="1:12" s="63" customFormat="1" x14ac:dyDescent="0.3">
      <c r="A21" s="60" t="s">
        <v>31</v>
      </c>
      <c r="B21" s="60" t="s">
        <v>32</v>
      </c>
      <c r="C21" s="61"/>
      <c r="D21" s="61">
        <v>10000</v>
      </c>
      <c r="E21" s="61"/>
      <c r="F21" s="61">
        <v>10000</v>
      </c>
      <c r="G21" s="61"/>
      <c r="H21" s="61">
        <f t="shared" si="4"/>
        <v>10000</v>
      </c>
      <c r="I21" s="62"/>
      <c r="J21" s="62"/>
      <c r="K21" s="62"/>
    </row>
    <row r="22" spans="1:12" s="63" customFormat="1" x14ac:dyDescent="0.3">
      <c r="A22" s="60" t="s">
        <v>33</v>
      </c>
      <c r="B22" s="60" t="s">
        <v>34</v>
      </c>
      <c r="C22" s="61"/>
      <c r="D22" s="61">
        <v>100000</v>
      </c>
      <c r="E22" s="61"/>
      <c r="F22" s="61">
        <v>100000</v>
      </c>
      <c r="G22" s="61"/>
      <c r="H22" s="61">
        <f t="shared" si="4"/>
        <v>100000</v>
      </c>
      <c r="I22" s="62"/>
      <c r="J22" s="62"/>
      <c r="K22" s="62"/>
    </row>
    <row r="23" spans="1:12" s="63" customFormat="1" x14ac:dyDescent="0.3">
      <c r="A23" s="60" t="s">
        <v>35</v>
      </c>
      <c r="B23" s="60" t="s">
        <v>36</v>
      </c>
      <c r="C23" s="61"/>
      <c r="D23" s="61">
        <v>21000</v>
      </c>
      <c r="E23" s="61"/>
      <c r="F23" s="61">
        <v>21000</v>
      </c>
      <c r="G23" s="61"/>
      <c r="H23" s="61">
        <f t="shared" si="4"/>
        <v>21000</v>
      </c>
      <c r="I23" s="62"/>
      <c r="J23" s="62"/>
      <c r="K23" s="62"/>
    </row>
    <row r="24" spans="1:12" s="63" customFormat="1" x14ac:dyDescent="0.3">
      <c r="A24" s="60" t="s">
        <v>37</v>
      </c>
      <c r="B24" s="60" t="s">
        <v>38</v>
      </c>
      <c r="C24" s="61">
        <v>1274</v>
      </c>
      <c r="D24" s="61"/>
      <c r="E24" s="61"/>
      <c r="F24" s="61"/>
      <c r="G24" s="61">
        <v>5000</v>
      </c>
      <c r="H24" s="61">
        <f t="shared" si="4"/>
        <v>5000</v>
      </c>
      <c r="I24" s="62"/>
      <c r="J24" s="62"/>
      <c r="K24" s="62"/>
    </row>
    <row r="25" spans="1:12" s="63" customFormat="1" x14ac:dyDescent="0.3">
      <c r="A25" s="60" t="s">
        <v>39</v>
      </c>
      <c r="B25" s="60" t="s">
        <v>40</v>
      </c>
      <c r="C25" s="61"/>
      <c r="D25" s="61"/>
      <c r="E25" s="61"/>
      <c r="F25" s="61"/>
      <c r="G25" s="61">
        <v>5000</v>
      </c>
      <c r="H25" s="61">
        <f t="shared" si="4"/>
        <v>5000</v>
      </c>
      <c r="I25" s="62"/>
      <c r="J25" s="62"/>
      <c r="K25" s="62"/>
    </row>
    <row r="26" spans="1:12" s="63" customFormat="1" x14ac:dyDescent="0.3">
      <c r="A26" s="60" t="s">
        <v>41</v>
      </c>
      <c r="B26" s="60" t="s">
        <v>42</v>
      </c>
      <c r="C26" s="61"/>
      <c r="D26" s="61"/>
      <c r="E26" s="61"/>
      <c r="F26" s="61"/>
      <c r="G26" s="61">
        <v>5000</v>
      </c>
      <c r="H26" s="61">
        <f t="shared" si="4"/>
        <v>5000</v>
      </c>
      <c r="I26" s="62"/>
      <c r="J26" s="62"/>
      <c r="K26" s="62"/>
    </row>
    <row r="27" spans="1:12" s="63" customFormat="1" x14ac:dyDescent="0.3">
      <c r="A27" s="186" t="s">
        <v>43</v>
      </c>
      <c r="B27" s="60" t="s">
        <v>271</v>
      </c>
      <c r="C27" s="61"/>
      <c r="D27" s="61"/>
      <c r="E27" s="61"/>
      <c r="F27" s="61"/>
      <c r="G27" s="61">
        <v>45000</v>
      </c>
      <c r="H27" s="61">
        <f t="shared" si="4"/>
        <v>45000</v>
      </c>
      <c r="I27" s="62"/>
      <c r="J27" s="62"/>
      <c r="K27" s="62"/>
    </row>
    <row r="28" spans="1:12" s="63" customFormat="1" x14ac:dyDescent="0.3">
      <c r="A28" s="60" t="s">
        <v>185</v>
      </c>
      <c r="B28" s="60" t="s">
        <v>184</v>
      </c>
      <c r="C28" s="61">
        <v>20934</v>
      </c>
      <c r="D28" s="61"/>
      <c r="E28" s="61"/>
      <c r="F28" s="61"/>
      <c r="G28" s="61"/>
      <c r="H28" s="61">
        <f t="shared" si="4"/>
        <v>0</v>
      </c>
      <c r="I28" s="62"/>
      <c r="J28" s="62"/>
      <c r="K28" s="62"/>
    </row>
    <row r="29" spans="1:12" ht="13.95" customHeight="1" x14ac:dyDescent="0.3">
      <c r="A29" s="64" t="s">
        <v>277</v>
      </c>
      <c r="B29" s="68" t="s">
        <v>186</v>
      </c>
      <c r="C29" s="61">
        <v>28045</v>
      </c>
      <c r="D29" s="61"/>
      <c r="E29" s="61"/>
      <c r="F29" s="61"/>
      <c r="G29" s="61"/>
      <c r="H29" s="61">
        <f t="shared" si="4"/>
        <v>0</v>
      </c>
      <c r="I29" s="67"/>
      <c r="J29" s="67"/>
      <c r="K29" s="67"/>
      <c r="L29" s="59"/>
    </row>
    <row r="30" spans="1:12" s="53" customFormat="1" x14ac:dyDescent="0.3">
      <c r="A30" s="12" t="s">
        <v>45</v>
      </c>
      <c r="B30" s="12" t="s">
        <v>46</v>
      </c>
      <c r="C30" s="69">
        <f>+C31+C71</f>
        <v>42737</v>
      </c>
      <c r="D30" s="69">
        <f>+D31+D71+D84</f>
        <v>747552</v>
      </c>
      <c r="E30" s="69">
        <f>+E31+E71+E84</f>
        <v>348918</v>
      </c>
      <c r="F30" s="69">
        <f>+F31+F71+F84</f>
        <v>376069</v>
      </c>
      <c r="G30" s="69">
        <f>+G31+G71+G84</f>
        <v>343960</v>
      </c>
      <c r="H30" s="69">
        <f t="shared" si="4"/>
        <v>720029</v>
      </c>
      <c r="I30" s="69">
        <f t="shared" ref="I30:I89" si="5">+E30/C30*100</f>
        <v>816.43072747268184</v>
      </c>
      <c r="J30" s="69">
        <f t="shared" ref="J30:J96" si="6">+E30/D30*100</f>
        <v>46.674746372158729</v>
      </c>
      <c r="K30" s="69">
        <f t="shared" ref="K30:K96" si="7">+H30/E30*100</f>
        <v>206.3605202368465</v>
      </c>
      <c r="L30" s="70"/>
    </row>
    <row r="31" spans="1:12" x14ac:dyDescent="0.3">
      <c r="A31" s="71" t="s">
        <v>47</v>
      </c>
      <c r="B31" s="72" t="s">
        <v>48</v>
      </c>
      <c r="C31" s="73">
        <f>+C32+C42+C48+C53+C54</f>
        <v>35154</v>
      </c>
      <c r="D31" s="73">
        <f>+D32+D42+D48+D53+D54</f>
        <v>528827</v>
      </c>
      <c r="E31" s="73">
        <f>+E32+E42+E48+E53+E54</f>
        <v>264867</v>
      </c>
      <c r="F31" s="73">
        <f>+F32+F42+F48+F53+F54</f>
        <v>248766</v>
      </c>
      <c r="G31" s="73">
        <f>+G32+G42+G48+G53+G54</f>
        <v>208230</v>
      </c>
      <c r="H31" s="73">
        <f t="shared" si="4"/>
        <v>456996</v>
      </c>
      <c r="I31" s="73">
        <f t="shared" si="5"/>
        <v>753.44768731865508</v>
      </c>
      <c r="J31" s="73">
        <f t="shared" si="6"/>
        <v>50.08575583319309</v>
      </c>
      <c r="K31" s="73">
        <f t="shared" si="7"/>
        <v>172.53791525558111</v>
      </c>
    </row>
    <row r="32" spans="1:12" x14ac:dyDescent="0.3">
      <c r="A32" s="74" t="s">
        <v>49</v>
      </c>
      <c r="B32" s="60" t="s">
        <v>50</v>
      </c>
      <c r="C32" s="61">
        <f>+C33+C34+C38+C41</f>
        <v>21217</v>
      </c>
      <c r="D32" s="61">
        <f>+D33+D34+D38+D41</f>
        <v>52500</v>
      </c>
      <c r="E32" s="61">
        <f>+E33+E34+E38+E41</f>
        <v>18301</v>
      </c>
      <c r="F32" s="61">
        <f>+F33+F34+F38+F41</f>
        <v>31974</v>
      </c>
      <c r="G32" s="61">
        <f>+G33+G34+G38+G41</f>
        <v>20500</v>
      </c>
      <c r="H32" s="61">
        <f t="shared" si="4"/>
        <v>52474</v>
      </c>
      <c r="I32" s="61">
        <f t="shared" si="5"/>
        <v>86.256303907244188</v>
      </c>
      <c r="J32" s="61">
        <f t="shared" si="6"/>
        <v>34.859047619047615</v>
      </c>
      <c r="K32" s="61">
        <f t="shared" si="7"/>
        <v>286.72750122944103</v>
      </c>
    </row>
    <row r="33" spans="1:12" s="63" customFormat="1" x14ac:dyDescent="0.3">
      <c r="A33" s="75" t="s">
        <v>51</v>
      </c>
      <c r="B33" s="75" t="s">
        <v>52</v>
      </c>
      <c r="C33" s="62"/>
      <c r="D33" s="62">
        <v>0</v>
      </c>
      <c r="E33" s="62"/>
      <c r="F33" s="62"/>
      <c r="G33" s="62"/>
      <c r="H33" s="61">
        <f t="shared" si="4"/>
        <v>0</v>
      </c>
      <c r="I33" s="62"/>
      <c r="J33" s="62"/>
      <c r="K33" s="62"/>
    </row>
    <row r="34" spans="1:12" x14ac:dyDescent="0.3">
      <c r="A34" s="60" t="s">
        <v>53</v>
      </c>
      <c r="B34" s="75" t="s">
        <v>187</v>
      </c>
      <c r="C34" s="62">
        <f>+SUM(C35:C37)</f>
        <v>21217</v>
      </c>
      <c r="D34" s="62">
        <f>+SUM(D35:D37)</f>
        <v>34500</v>
      </c>
      <c r="E34" s="76">
        <f>+SUM(E35:E37)</f>
        <v>15399</v>
      </c>
      <c r="F34" s="62">
        <f>+SUM(F35:F37)</f>
        <v>15101</v>
      </c>
      <c r="G34" s="62">
        <f>+SUM(G35:G37)</f>
        <v>15000</v>
      </c>
      <c r="H34" s="62">
        <f t="shared" si="4"/>
        <v>30101</v>
      </c>
      <c r="I34" s="62">
        <f t="shared" si="5"/>
        <v>72.578592637978971</v>
      </c>
      <c r="J34" s="62">
        <f t="shared" si="6"/>
        <v>44.634782608695652</v>
      </c>
      <c r="K34" s="62">
        <f t="shared" si="7"/>
        <v>195.47373206052342</v>
      </c>
      <c r="L34" s="59"/>
    </row>
    <row r="35" spans="1:12" x14ac:dyDescent="0.3">
      <c r="A35" s="60" t="s">
        <v>55</v>
      </c>
      <c r="B35" s="60" t="s">
        <v>188</v>
      </c>
      <c r="C35" s="61">
        <v>21217</v>
      </c>
      <c r="D35" s="61">
        <v>25000</v>
      </c>
      <c r="E35" s="77">
        <v>15399</v>
      </c>
      <c r="F35" s="61">
        <v>9601</v>
      </c>
      <c r="G35" s="61">
        <v>15000</v>
      </c>
      <c r="H35" s="61">
        <f t="shared" si="4"/>
        <v>24601</v>
      </c>
      <c r="I35" s="61">
        <f t="shared" si="5"/>
        <v>72.578592637978971</v>
      </c>
      <c r="J35" s="61">
        <f t="shared" si="6"/>
        <v>61.595999999999997</v>
      </c>
      <c r="K35" s="61">
        <f t="shared" si="7"/>
        <v>159.75712708617442</v>
      </c>
      <c r="L35" s="59"/>
    </row>
    <row r="36" spans="1:12" x14ac:dyDescent="0.3">
      <c r="A36" s="60" t="s">
        <v>57</v>
      </c>
      <c r="B36" s="78" t="s">
        <v>58</v>
      </c>
      <c r="C36" s="67"/>
      <c r="D36" s="67">
        <v>500</v>
      </c>
      <c r="E36" s="79"/>
      <c r="F36" s="67">
        <v>500</v>
      </c>
      <c r="G36" s="67"/>
      <c r="H36" s="61">
        <f t="shared" si="4"/>
        <v>500</v>
      </c>
      <c r="I36" s="61"/>
      <c r="J36" s="61"/>
      <c r="K36" s="61"/>
      <c r="L36" s="59"/>
    </row>
    <row r="37" spans="1:12" x14ac:dyDescent="0.3">
      <c r="A37" s="60" t="s">
        <v>59</v>
      </c>
      <c r="B37" s="78" t="s">
        <v>60</v>
      </c>
      <c r="C37" s="67"/>
      <c r="D37" s="67">
        <v>9000</v>
      </c>
      <c r="E37" s="79"/>
      <c r="F37" s="67">
        <v>5000</v>
      </c>
      <c r="G37" s="67"/>
      <c r="H37" s="61">
        <f t="shared" si="4"/>
        <v>5000</v>
      </c>
      <c r="I37" s="61"/>
      <c r="J37" s="61"/>
      <c r="K37" s="61"/>
      <c r="L37" s="59"/>
    </row>
    <row r="38" spans="1:12" s="63" customFormat="1" x14ac:dyDescent="0.3">
      <c r="A38" s="75" t="s">
        <v>61</v>
      </c>
      <c r="B38" s="80" t="s">
        <v>62</v>
      </c>
      <c r="C38" s="81"/>
      <c r="D38" s="81">
        <f>D39+D40</f>
        <v>18000</v>
      </c>
      <c r="E38" s="82">
        <f t="shared" ref="E38:G38" si="8">E39+E40</f>
        <v>1127</v>
      </c>
      <c r="F38" s="81">
        <f t="shared" si="8"/>
        <v>16873</v>
      </c>
      <c r="G38" s="81">
        <f t="shared" si="8"/>
        <v>5500</v>
      </c>
      <c r="H38" s="62">
        <f t="shared" si="4"/>
        <v>22373</v>
      </c>
      <c r="I38" s="62"/>
      <c r="J38" s="62">
        <f t="shared" si="6"/>
        <v>6.261111111111112</v>
      </c>
      <c r="K38" s="62">
        <f t="shared" si="7"/>
        <v>1985.1818988464952</v>
      </c>
    </row>
    <row r="39" spans="1:12" x14ac:dyDescent="0.3">
      <c r="A39" s="60" t="s">
        <v>63</v>
      </c>
      <c r="B39" s="78" t="s">
        <v>64</v>
      </c>
      <c r="C39" s="67"/>
      <c r="D39" s="67">
        <v>18000</v>
      </c>
      <c r="E39" s="79">
        <v>1127</v>
      </c>
      <c r="F39" s="67">
        <f>D39-E39</f>
        <v>16873</v>
      </c>
      <c r="G39" s="67">
        <v>2000</v>
      </c>
      <c r="H39" s="61">
        <f t="shared" si="4"/>
        <v>18873</v>
      </c>
      <c r="I39" s="61"/>
      <c r="J39" s="61">
        <f t="shared" si="6"/>
        <v>6.261111111111112</v>
      </c>
      <c r="K39" s="61">
        <f t="shared" si="7"/>
        <v>1674.6228926353151</v>
      </c>
      <c r="L39" s="59"/>
    </row>
    <row r="40" spans="1:12" x14ac:dyDescent="0.3">
      <c r="A40" s="60" t="s">
        <v>65</v>
      </c>
      <c r="B40" s="78" t="s">
        <v>272</v>
      </c>
      <c r="C40" s="67"/>
      <c r="D40" s="67"/>
      <c r="E40" s="79"/>
      <c r="F40" s="67"/>
      <c r="G40" s="67">
        <v>3500</v>
      </c>
      <c r="H40" s="61">
        <f t="shared" si="4"/>
        <v>3500</v>
      </c>
      <c r="I40" s="61"/>
      <c r="J40" s="61"/>
      <c r="K40" s="61"/>
      <c r="L40" s="59"/>
    </row>
    <row r="41" spans="1:12" s="63" customFormat="1" x14ac:dyDescent="0.3">
      <c r="A41" s="75" t="s">
        <v>67</v>
      </c>
      <c r="B41" s="80" t="s">
        <v>68</v>
      </c>
      <c r="C41" s="81"/>
      <c r="D41" s="81"/>
      <c r="E41" s="82">
        <v>1775</v>
      </c>
      <c r="F41" s="81"/>
      <c r="G41" s="81"/>
      <c r="H41" s="61">
        <f t="shared" si="4"/>
        <v>0</v>
      </c>
      <c r="I41" s="62"/>
      <c r="J41" s="62"/>
      <c r="K41" s="62"/>
    </row>
    <row r="42" spans="1:12" x14ac:dyDescent="0.3">
      <c r="A42" s="74" t="s">
        <v>69</v>
      </c>
      <c r="B42" s="60" t="s">
        <v>70</v>
      </c>
      <c r="C42" s="61">
        <f>SUM(C43:C47)</f>
        <v>0</v>
      </c>
      <c r="D42" s="61">
        <f t="shared" ref="D42:H42" si="9">SUM(D43:D47)</f>
        <v>6200</v>
      </c>
      <c r="E42" s="77">
        <f t="shared" si="9"/>
        <v>0</v>
      </c>
      <c r="F42" s="61">
        <f t="shared" si="9"/>
        <v>3500</v>
      </c>
      <c r="G42" s="61">
        <f t="shared" si="9"/>
        <v>5000</v>
      </c>
      <c r="H42" s="61">
        <f t="shared" si="9"/>
        <v>8500</v>
      </c>
      <c r="I42" s="61"/>
      <c r="J42" s="61"/>
      <c r="K42" s="61"/>
      <c r="L42" s="59"/>
    </row>
    <row r="43" spans="1:12" x14ac:dyDescent="0.3">
      <c r="A43" s="83" t="s">
        <v>71</v>
      </c>
      <c r="B43" s="75" t="s">
        <v>72</v>
      </c>
      <c r="C43" s="62"/>
      <c r="D43" s="62">
        <v>500</v>
      </c>
      <c r="E43" s="76"/>
      <c r="F43" s="62">
        <v>500</v>
      </c>
      <c r="G43" s="62">
        <v>4500</v>
      </c>
      <c r="H43" s="62">
        <f t="shared" si="4"/>
        <v>5000</v>
      </c>
      <c r="I43" s="62"/>
      <c r="J43" s="62"/>
      <c r="K43" s="61"/>
    </row>
    <row r="44" spans="1:12" x14ac:dyDescent="0.3">
      <c r="A44" s="83" t="s">
        <v>73</v>
      </c>
      <c r="B44" s="75" t="s">
        <v>74</v>
      </c>
      <c r="C44" s="62"/>
      <c r="D44" s="62">
        <v>500</v>
      </c>
      <c r="E44" s="76"/>
      <c r="F44" s="62">
        <v>500</v>
      </c>
      <c r="G44" s="62"/>
      <c r="H44" s="62">
        <f t="shared" si="4"/>
        <v>500</v>
      </c>
      <c r="I44" s="62"/>
      <c r="J44" s="62"/>
      <c r="K44" s="61"/>
    </row>
    <row r="45" spans="1:12" x14ac:dyDescent="0.3">
      <c r="A45" s="83" t="s">
        <v>75</v>
      </c>
      <c r="B45" s="75" t="s">
        <v>189</v>
      </c>
      <c r="C45" s="62"/>
      <c r="D45" s="62">
        <v>2500</v>
      </c>
      <c r="E45" s="76"/>
      <c r="F45" s="62"/>
      <c r="G45" s="62"/>
      <c r="H45" s="62">
        <f t="shared" si="4"/>
        <v>0</v>
      </c>
      <c r="I45" s="62"/>
      <c r="J45" s="62"/>
      <c r="K45" s="61"/>
      <c r="L45" s="59"/>
    </row>
    <row r="46" spans="1:12" x14ac:dyDescent="0.3">
      <c r="A46" s="83" t="s">
        <v>190</v>
      </c>
      <c r="B46" s="75" t="s">
        <v>76</v>
      </c>
      <c r="C46" s="62"/>
      <c r="D46" s="62">
        <v>2500</v>
      </c>
      <c r="E46" s="76"/>
      <c r="F46" s="62">
        <v>2500</v>
      </c>
      <c r="G46" s="62">
        <v>500</v>
      </c>
      <c r="H46" s="62">
        <f t="shared" si="4"/>
        <v>3000</v>
      </c>
      <c r="I46" s="62"/>
      <c r="J46" s="62"/>
      <c r="K46" s="61"/>
      <c r="L46" s="59"/>
    </row>
    <row r="47" spans="1:12" x14ac:dyDescent="0.3">
      <c r="A47" s="83" t="s">
        <v>191</v>
      </c>
      <c r="B47" s="75" t="s">
        <v>192</v>
      </c>
      <c r="C47" s="62"/>
      <c r="D47" s="62">
        <v>200</v>
      </c>
      <c r="E47" s="76"/>
      <c r="F47" s="62"/>
      <c r="G47" s="62"/>
      <c r="H47" s="62">
        <f t="shared" si="4"/>
        <v>0</v>
      </c>
      <c r="I47" s="62"/>
      <c r="J47" s="62"/>
      <c r="K47" s="61"/>
      <c r="L47" s="59"/>
    </row>
    <row r="48" spans="1:12" x14ac:dyDescent="0.3">
      <c r="A48" s="74" t="s">
        <v>78</v>
      </c>
      <c r="B48" s="60" t="s">
        <v>79</v>
      </c>
      <c r="C48" s="61">
        <f>+C50+C52+C49+C51</f>
        <v>6196</v>
      </c>
      <c r="D48" s="61">
        <f t="shared" ref="D48:G48" si="10">+D50+D52+D49+D51</f>
        <v>38000</v>
      </c>
      <c r="E48" s="77">
        <f t="shared" si="10"/>
        <v>5113</v>
      </c>
      <c r="F48" s="61">
        <f>+F50+F52+F49+F51</f>
        <v>26887</v>
      </c>
      <c r="G48" s="61">
        <f t="shared" si="10"/>
        <v>3000</v>
      </c>
      <c r="H48" s="61">
        <f t="shared" si="4"/>
        <v>29887</v>
      </c>
      <c r="I48" s="61">
        <f t="shared" si="5"/>
        <v>82.520981278244037</v>
      </c>
      <c r="J48" s="61">
        <f t="shared" si="6"/>
        <v>13.455263157894738</v>
      </c>
      <c r="K48" s="61">
        <f t="shared" si="7"/>
        <v>584.52963035399966</v>
      </c>
      <c r="L48" s="59"/>
    </row>
    <row r="49" spans="1:12" s="63" customFormat="1" x14ac:dyDescent="0.3">
      <c r="A49" s="75" t="s">
        <v>80</v>
      </c>
      <c r="B49" s="75" t="s">
        <v>81</v>
      </c>
      <c r="C49" s="62"/>
      <c r="D49" s="62">
        <v>5000</v>
      </c>
      <c r="E49" s="76"/>
      <c r="F49" s="62"/>
      <c r="G49" s="62">
        <v>1000</v>
      </c>
      <c r="H49" s="62">
        <f t="shared" si="4"/>
        <v>1000</v>
      </c>
      <c r="I49" s="62"/>
      <c r="J49" s="62"/>
      <c r="K49" s="62"/>
      <c r="L49" s="59"/>
    </row>
    <row r="50" spans="1:12" s="63" customFormat="1" x14ac:dyDescent="0.3">
      <c r="A50" s="75" t="s">
        <v>82</v>
      </c>
      <c r="B50" s="75" t="s">
        <v>83</v>
      </c>
      <c r="C50" s="62">
        <v>4482</v>
      </c>
      <c r="D50" s="62">
        <v>25000</v>
      </c>
      <c r="E50" s="76">
        <v>3608</v>
      </c>
      <c r="F50" s="62">
        <v>21392</v>
      </c>
      <c r="G50" s="62"/>
      <c r="H50" s="62">
        <f>+F50+G50</f>
        <v>21392</v>
      </c>
      <c r="I50" s="62">
        <f t="shared" si="5"/>
        <v>80.499776885319051</v>
      </c>
      <c r="J50" s="62">
        <f t="shared" si="6"/>
        <v>14.432</v>
      </c>
      <c r="K50" s="62">
        <f t="shared" si="7"/>
        <v>592.90465631929044</v>
      </c>
      <c r="L50" s="59"/>
    </row>
    <row r="51" spans="1:12" s="63" customFormat="1" x14ac:dyDescent="0.3">
      <c r="A51" s="75" t="s">
        <v>84</v>
      </c>
      <c r="B51" s="75" t="s">
        <v>85</v>
      </c>
      <c r="C51" s="62">
        <v>1714</v>
      </c>
      <c r="D51" s="62">
        <v>6000</v>
      </c>
      <c r="E51" s="76"/>
      <c r="F51" s="62">
        <v>5000</v>
      </c>
      <c r="G51" s="62"/>
      <c r="H51" s="62">
        <f>+F51+G51</f>
        <v>5000</v>
      </c>
      <c r="I51" s="62"/>
      <c r="J51" s="62"/>
      <c r="K51" s="62"/>
      <c r="L51" s="59"/>
    </row>
    <row r="52" spans="1:12" s="63" customFormat="1" x14ac:dyDescent="0.3">
      <c r="A52" s="75" t="s">
        <v>90</v>
      </c>
      <c r="B52" s="75" t="s">
        <v>91</v>
      </c>
      <c r="C52" s="62"/>
      <c r="D52" s="62">
        <v>2000</v>
      </c>
      <c r="E52" s="76">
        <v>1505</v>
      </c>
      <c r="F52" s="62">
        <v>495</v>
      </c>
      <c r="G52" s="62">
        <v>2000</v>
      </c>
      <c r="H52" s="62">
        <f>+F52+G52</f>
        <v>2495</v>
      </c>
      <c r="I52" s="62"/>
      <c r="J52" s="62">
        <f t="shared" si="6"/>
        <v>75.25</v>
      </c>
      <c r="K52" s="62">
        <f t="shared" si="7"/>
        <v>165.78073089700999</v>
      </c>
      <c r="L52" s="59"/>
    </row>
    <row r="53" spans="1:12" x14ac:dyDescent="0.3">
      <c r="A53" s="74" t="s">
        <v>86</v>
      </c>
      <c r="B53" s="60" t="s">
        <v>87</v>
      </c>
      <c r="C53" s="61"/>
      <c r="D53" s="61">
        <v>1000</v>
      </c>
      <c r="E53" s="77">
        <v>730</v>
      </c>
      <c r="F53" s="61">
        <v>270</v>
      </c>
      <c r="G53" s="61">
        <v>1230</v>
      </c>
      <c r="H53" s="61">
        <f t="shared" si="4"/>
        <v>1500</v>
      </c>
      <c r="I53" s="61"/>
      <c r="J53" s="61">
        <f t="shared" si="6"/>
        <v>73</v>
      </c>
      <c r="K53" s="61">
        <f t="shared" si="7"/>
        <v>205.47945205479454</v>
      </c>
      <c r="L53" s="59"/>
    </row>
    <row r="54" spans="1:12" x14ac:dyDescent="0.3">
      <c r="A54" s="74" t="s">
        <v>88</v>
      </c>
      <c r="B54" s="60" t="s">
        <v>89</v>
      </c>
      <c r="C54" s="61">
        <f>SUM(C55:C70)</f>
        <v>7741</v>
      </c>
      <c r="D54" s="61">
        <f>SUM(D55:D68)</f>
        <v>431127</v>
      </c>
      <c r="E54" s="77">
        <f>SUM(E55:E68)</f>
        <v>240723</v>
      </c>
      <c r="F54" s="61">
        <f>SUM(F55:F68)</f>
        <v>186135</v>
      </c>
      <c r="G54" s="61">
        <f>SUM(G55:G68)</f>
        <v>178500</v>
      </c>
      <c r="H54" s="61">
        <f t="shared" si="4"/>
        <v>364635</v>
      </c>
      <c r="I54" s="61">
        <f t="shared" si="5"/>
        <v>3109.7145071696164</v>
      </c>
      <c r="J54" s="61">
        <f t="shared" si="6"/>
        <v>55.835751414316427</v>
      </c>
      <c r="K54" s="61">
        <f t="shared" si="7"/>
        <v>151.47493176804875</v>
      </c>
      <c r="L54" s="59"/>
    </row>
    <row r="55" spans="1:12" s="63" customFormat="1" x14ac:dyDescent="0.3">
      <c r="A55" s="84" t="s">
        <v>193</v>
      </c>
      <c r="B55" s="75" t="s">
        <v>77</v>
      </c>
      <c r="C55" s="62"/>
      <c r="D55" s="62">
        <v>500</v>
      </c>
      <c r="E55" s="76"/>
      <c r="F55" s="62">
        <v>500</v>
      </c>
      <c r="G55" s="62">
        <v>14500</v>
      </c>
      <c r="H55" s="62">
        <f>+F55+G55</f>
        <v>15000</v>
      </c>
      <c r="I55" s="62"/>
      <c r="J55" s="62"/>
      <c r="K55" s="62"/>
      <c r="L55" s="59"/>
    </row>
    <row r="56" spans="1:12" s="63" customFormat="1" x14ac:dyDescent="0.3">
      <c r="A56" s="84" t="s">
        <v>92</v>
      </c>
      <c r="B56" s="75" t="s">
        <v>194</v>
      </c>
      <c r="C56" s="62"/>
      <c r="D56" s="62">
        <v>6327</v>
      </c>
      <c r="E56" s="76">
        <v>9016</v>
      </c>
      <c r="F56" s="62"/>
      <c r="G56" s="62">
        <v>5000</v>
      </c>
      <c r="H56" s="62">
        <f>+F56+G56</f>
        <v>5000</v>
      </c>
      <c r="I56" s="62"/>
      <c r="J56" s="62">
        <f t="shared" si="6"/>
        <v>142.50039513197407</v>
      </c>
      <c r="K56" s="62">
        <f t="shared" si="7"/>
        <v>55.456965394853597</v>
      </c>
      <c r="L56" s="59"/>
    </row>
    <row r="57" spans="1:12" s="63" customFormat="1" x14ac:dyDescent="0.3">
      <c r="A57" s="84" t="s">
        <v>94</v>
      </c>
      <c r="B57" s="75" t="s">
        <v>95</v>
      </c>
      <c r="C57" s="62"/>
      <c r="D57" s="62">
        <v>26000</v>
      </c>
      <c r="E57" s="76"/>
      <c r="F57" s="62">
        <v>26000</v>
      </c>
      <c r="G57" s="62">
        <v>4000</v>
      </c>
      <c r="H57" s="62">
        <f>+F57+G57</f>
        <v>30000</v>
      </c>
      <c r="I57" s="62"/>
      <c r="J57" s="62"/>
      <c r="K57" s="62"/>
      <c r="L57" s="59"/>
    </row>
    <row r="58" spans="1:12" s="63" customFormat="1" x14ac:dyDescent="0.3">
      <c r="A58" s="84" t="s">
        <v>96</v>
      </c>
      <c r="B58" s="75" t="s">
        <v>97</v>
      </c>
      <c r="C58" s="62"/>
      <c r="D58" s="62">
        <v>275000</v>
      </c>
      <c r="E58" s="76">
        <v>162160</v>
      </c>
      <c r="F58" s="81">
        <f>D58-E58</f>
        <v>112840</v>
      </c>
      <c r="G58" s="62">
        <v>85000</v>
      </c>
      <c r="H58" s="62">
        <f>+F58+G58</f>
        <v>197840</v>
      </c>
      <c r="I58" s="62"/>
      <c r="J58" s="62"/>
      <c r="K58" s="62"/>
      <c r="L58" s="59"/>
    </row>
    <row r="59" spans="1:12" s="63" customFormat="1" x14ac:dyDescent="0.3">
      <c r="A59" s="84" t="s">
        <v>98</v>
      </c>
      <c r="B59" s="75" t="s">
        <v>195</v>
      </c>
      <c r="C59" s="62">
        <v>600</v>
      </c>
      <c r="D59" s="62">
        <v>30000</v>
      </c>
      <c r="E59" s="76">
        <f>59357-20705+1562</f>
        <v>40214</v>
      </c>
      <c r="F59" s="81"/>
      <c r="G59" s="62">
        <v>20000</v>
      </c>
      <c r="H59" s="62">
        <f t="shared" si="4"/>
        <v>20000</v>
      </c>
      <c r="I59" s="62">
        <f t="shared" si="5"/>
        <v>6702.333333333333</v>
      </c>
      <c r="J59" s="62">
        <f t="shared" si="6"/>
        <v>134.04666666666668</v>
      </c>
      <c r="K59" s="62">
        <f t="shared" si="7"/>
        <v>49.73392350922564</v>
      </c>
      <c r="L59" s="59"/>
    </row>
    <row r="60" spans="1:12" s="63" customFormat="1" x14ac:dyDescent="0.3">
      <c r="A60" s="84" t="s">
        <v>100</v>
      </c>
      <c r="B60" s="75" t="s">
        <v>101</v>
      </c>
      <c r="C60" s="62"/>
      <c r="D60" s="62">
        <v>45000</v>
      </c>
      <c r="E60" s="76">
        <f>18535+2170</f>
        <v>20705</v>
      </c>
      <c r="F60" s="62">
        <f>D60-E60</f>
        <v>24295</v>
      </c>
      <c r="G60" s="62">
        <v>30000</v>
      </c>
      <c r="H60" s="62">
        <f t="shared" si="4"/>
        <v>54295</v>
      </c>
      <c r="I60" s="62"/>
      <c r="J60" s="62">
        <f t="shared" si="6"/>
        <v>46.011111111111113</v>
      </c>
      <c r="K60" s="62">
        <f t="shared" si="7"/>
        <v>262.23134508572809</v>
      </c>
      <c r="L60" s="59"/>
    </row>
    <row r="61" spans="1:12" s="63" customFormat="1" x14ac:dyDescent="0.3">
      <c r="A61" s="84" t="s">
        <v>102</v>
      </c>
      <c r="B61" s="75" t="s">
        <v>103</v>
      </c>
      <c r="C61" s="62"/>
      <c r="D61" s="62">
        <v>9000</v>
      </c>
      <c r="E61" s="76"/>
      <c r="F61" s="62"/>
      <c r="G61" s="62">
        <v>20000</v>
      </c>
      <c r="H61" s="62">
        <f>+F61+G61</f>
        <v>20000</v>
      </c>
      <c r="I61" s="62"/>
      <c r="J61" s="62"/>
      <c r="K61" s="62"/>
      <c r="L61" s="59"/>
    </row>
    <row r="62" spans="1:12" s="63" customFormat="1" x14ac:dyDescent="0.3">
      <c r="A62" s="84" t="s">
        <v>104</v>
      </c>
      <c r="B62" s="75" t="s">
        <v>105</v>
      </c>
      <c r="C62" s="62"/>
      <c r="D62" s="62">
        <v>7000</v>
      </c>
      <c r="E62" s="76"/>
      <c r="F62" s="62">
        <v>7000</v>
      </c>
      <c r="G62" s="62"/>
      <c r="H62" s="62">
        <f t="shared" si="4"/>
        <v>7000</v>
      </c>
      <c r="I62" s="62"/>
      <c r="J62" s="62"/>
      <c r="K62" s="62"/>
      <c r="L62" s="59"/>
    </row>
    <row r="63" spans="1:12" s="63" customFormat="1" x14ac:dyDescent="0.3">
      <c r="A63" s="84" t="s">
        <v>106</v>
      </c>
      <c r="B63" s="75" t="s">
        <v>107</v>
      </c>
      <c r="C63" s="62"/>
      <c r="D63" s="62">
        <v>15000</v>
      </c>
      <c r="E63" s="76"/>
      <c r="F63" s="62">
        <v>12000</v>
      </c>
      <c r="G63" s="62"/>
      <c r="H63" s="62">
        <f t="shared" si="4"/>
        <v>12000</v>
      </c>
      <c r="I63" s="62"/>
      <c r="J63" s="62"/>
      <c r="K63" s="62"/>
      <c r="L63" s="59"/>
    </row>
    <row r="64" spans="1:12" s="63" customFormat="1" x14ac:dyDescent="0.3">
      <c r="A64" s="84" t="s">
        <v>108</v>
      </c>
      <c r="B64" s="75" t="s">
        <v>196</v>
      </c>
      <c r="C64" s="62">
        <v>100</v>
      </c>
      <c r="D64" s="62">
        <v>500</v>
      </c>
      <c r="E64" s="76"/>
      <c r="F64" s="62"/>
      <c r="G64" s="62"/>
      <c r="H64" s="62">
        <f t="shared" si="4"/>
        <v>0</v>
      </c>
      <c r="I64" s="62"/>
      <c r="J64" s="62"/>
      <c r="K64" s="62"/>
      <c r="L64" s="59"/>
    </row>
    <row r="65" spans="1:12" s="63" customFormat="1" x14ac:dyDescent="0.3">
      <c r="A65" s="84" t="s">
        <v>197</v>
      </c>
      <c r="B65" s="75" t="s">
        <v>198</v>
      </c>
      <c r="C65" s="62">
        <v>3765</v>
      </c>
      <c r="D65" s="62"/>
      <c r="E65" s="82"/>
      <c r="F65" s="81"/>
      <c r="G65" s="62"/>
      <c r="H65" s="62">
        <f t="shared" si="4"/>
        <v>0</v>
      </c>
      <c r="I65" s="62"/>
      <c r="J65" s="62"/>
      <c r="K65" s="62"/>
      <c r="L65" s="59"/>
    </row>
    <row r="66" spans="1:12" s="63" customFormat="1" x14ac:dyDescent="0.3">
      <c r="A66" s="84" t="s">
        <v>199</v>
      </c>
      <c r="B66" s="75" t="s">
        <v>109</v>
      </c>
      <c r="C66" s="62"/>
      <c r="D66" s="62">
        <v>7000</v>
      </c>
      <c r="E66" s="76"/>
      <c r="F66" s="62">
        <v>3500</v>
      </c>
      <c r="G66" s="62"/>
      <c r="H66" s="62">
        <f t="shared" si="4"/>
        <v>3500</v>
      </c>
      <c r="I66" s="62"/>
      <c r="J66" s="62"/>
      <c r="K66" s="62"/>
      <c r="L66" s="59"/>
    </row>
    <row r="67" spans="1:12" s="63" customFormat="1" x14ac:dyDescent="0.3">
      <c r="A67" s="84" t="s">
        <v>200</v>
      </c>
      <c r="B67" s="75" t="s">
        <v>201</v>
      </c>
      <c r="C67" s="62"/>
      <c r="D67" s="62">
        <v>9400</v>
      </c>
      <c r="E67" s="76">
        <v>8628</v>
      </c>
      <c r="F67" s="62"/>
      <c r="G67" s="62"/>
      <c r="H67" s="62">
        <f t="shared" si="4"/>
        <v>0</v>
      </c>
      <c r="I67" s="62"/>
      <c r="J67" s="62">
        <f t="shared" si="6"/>
        <v>91.787234042553195</v>
      </c>
      <c r="K67" s="62">
        <f t="shared" si="7"/>
        <v>0</v>
      </c>
      <c r="L67" s="59"/>
    </row>
    <row r="68" spans="1:12" s="63" customFormat="1" x14ac:dyDescent="0.3">
      <c r="A68" s="84" t="s">
        <v>202</v>
      </c>
      <c r="B68" s="75" t="s">
        <v>203</v>
      </c>
      <c r="C68" s="62">
        <v>2599</v>
      </c>
      <c r="D68" s="62">
        <v>400</v>
      </c>
      <c r="E68" s="76"/>
      <c r="F68" s="62"/>
      <c r="G68" s="62"/>
      <c r="H68" s="62">
        <f t="shared" si="4"/>
        <v>0</v>
      </c>
      <c r="I68" s="62"/>
      <c r="J68" s="62"/>
      <c r="K68" s="62"/>
      <c r="L68" s="59"/>
    </row>
    <row r="69" spans="1:12" s="63" customFormat="1" x14ac:dyDescent="0.3">
      <c r="A69" s="84" t="s">
        <v>204</v>
      </c>
      <c r="B69" s="75" t="s">
        <v>121</v>
      </c>
      <c r="C69" s="81"/>
      <c r="D69" s="62"/>
      <c r="E69" s="76"/>
      <c r="F69" s="62"/>
      <c r="G69" s="62"/>
      <c r="H69" s="62">
        <f t="shared" si="4"/>
        <v>0</v>
      </c>
      <c r="I69" s="62"/>
      <c r="J69" s="62"/>
      <c r="K69" s="62"/>
      <c r="L69" s="59"/>
    </row>
    <row r="70" spans="1:12" s="63" customFormat="1" x14ac:dyDescent="0.3">
      <c r="A70" s="84" t="s">
        <v>205</v>
      </c>
      <c r="B70" s="75" t="s">
        <v>206</v>
      </c>
      <c r="C70" s="62">
        <v>677</v>
      </c>
      <c r="D70" s="62"/>
      <c r="E70" s="76"/>
      <c r="F70" s="62"/>
      <c r="G70" s="62"/>
      <c r="H70" s="62">
        <f t="shared" si="4"/>
        <v>0</v>
      </c>
      <c r="I70" s="62"/>
      <c r="J70" s="62"/>
      <c r="K70" s="62"/>
      <c r="L70" s="59"/>
    </row>
    <row r="71" spans="1:12" x14ac:dyDescent="0.3">
      <c r="A71" s="85" t="s">
        <v>110</v>
      </c>
      <c r="B71" s="86" t="s">
        <v>111</v>
      </c>
      <c r="C71" s="87">
        <f>SUM(C72:C83)</f>
        <v>7583</v>
      </c>
      <c r="D71" s="87">
        <f t="shared" ref="D71:G71" si="11">SUM(D72:D83)</f>
        <v>37825</v>
      </c>
      <c r="E71" s="88">
        <f t="shared" si="11"/>
        <v>9151</v>
      </c>
      <c r="F71" s="87">
        <f t="shared" si="11"/>
        <v>21303</v>
      </c>
      <c r="G71" s="87">
        <f t="shared" si="11"/>
        <v>55730</v>
      </c>
      <c r="H71" s="87">
        <f t="shared" si="4"/>
        <v>77033</v>
      </c>
      <c r="I71" s="87">
        <f t="shared" si="5"/>
        <v>120.67783199261505</v>
      </c>
      <c r="J71" s="87">
        <f t="shared" si="6"/>
        <v>24.192994051553203</v>
      </c>
      <c r="K71" s="87">
        <f t="shared" si="7"/>
        <v>841.79871052344004</v>
      </c>
      <c r="L71" s="59"/>
    </row>
    <row r="72" spans="1:12" x14ac:dyDescent="0.3">
      <c r="A72" s="89" t="s">
        <v>112</v>
      </c>
      <c r="B72" s="60" t="s">
        <v>113</v>
      </c>
      <c r="C72" s="61"/>
      <c r="D72" s="61">
        <v>1000</v>
      </c>
      <c r="E72" s="77"/>
      <c r="F72" s="61">
        <v>1000</v>
      </c>
      <c r="G72" s="61"/>
      <c r="H72" s="61">
        <f t="shared" si="4"/>
        <v>1000</v>
      </c>
      <c r="I72" s="61"/>
      <c r="J72" s="61"/>
      <c r="K72" s="61"/>
      <c r="L72" s="59"/>
    </row>
    <row r="73" spans="1:12" x14ac:dyDescent="0.3">
      <c r="A73" s="89" t="s">
        <v>114</v>
      </c>
      <c r="B73" s="60" t="s">
        <v>115</v>
      </c>
      <c r="C73" s="61">
        <v>2</v>
      </c>
      <c r="D73" s="61">
        <v>1000</v>
      </c>
      <c r="E73" s="79">
        <v>567</v>
      </c>
      <c r="F73" s="67">
        <f>D73-E73</f>
        <v>433</v>
      </c>
      <c r="G73" s="61"/>
      <c r="H73" s="61">
        <f t="shared" si="4"/>
        <v>433</v>
      </c>
      <c r="I73" s="61">
        <f t="shared" si="5"/>
        <v>28350</v>
      </c>
      <c r="J73" s="61">
        <f t="shared" si="6"/>
        <v>56.699999999999996</v>
      </c>
      <c r="K73" s="61">
        <f t="shared" si="7"/>
        <v>76.366843033509696</v>
      </c>
      <c r="L73" s="59"/>
    </row>
    <row r="74" spans="1:12" ht="15" customHeight="1" x14ac:dyDescent="0.3">
      <c r="A74" s="89" t="s">
        <v>116</v>
      </c>
      <c r="B74" s="60" t="s">
        <v>117</v>
      </c>
      <c r="C74" s="61"/>
      <c r="D74" s="61">
        <v>10125</v>
      </c>
      <c r="E74" s="79"/>
      <c r="F74" s="67">
        <v>9000</v>
      </c>
      <c r="G74" s="61"/>
      <c r="H74" s="61">
        <f t="shared" si="4"/>
        <v>9000</v>
      </c>
      <c r="I74" s="61"/>
      <c r="J74" s="61"/>
      <c r="K74" s="61"/>
      <c r="L74" s="59"/>
    </row>
    <row r="75" spans="1:12" ht="27" customHeight="1" x14ac:dyDescent="0.3">
      <c r="A75" s="89" t="s">
        <v>118</v>
      </c>
      <c r="B75" s="90" t="s">
        <v>119</v>
      </c>
      <c r="C75" s="61">
        <v>2057</v>
      </c>
      <c r="D75" s="61">
        <v>2000</v>
      </c>
      <c r="E75" s="79">
        <f>1232+2494</f>
        <v>3726</v>
      </c>
      <c r="F75" s="67"/>
      <c r="G75" s="61">
        <v>2000</v>
      </c>
      <c r="H75" s="61">
        <f t="shared" si="4"/>
        <v>2000</v>
      </c>
      <c r="I75" s="61">
        <f t="shared" si="5"/>
        <v>181.13757899854158</v>
      </c>
      <c r="J75" s="61">
        <f t="shared" si="6"/>
        <v>186.3</v>
      </c>
      <c r="K75" s="61">
        <f t="shared" si="7"/>
        <v>53.676865271068174</v>
      </c>
      <c r="L75" s="59"/>
    </row>
    <row r="76" spans="1:12" x14ac:dyDescent="0.3">
      <c r="A76" s="89" t="s">
        <v>120</v>
      </c>
      <c r="B76" s="60" t="s">
        <v>121</v>
      </c>
      <c r="C76" s="67">
        <v>4600</v>
      </c>
      <c r="D76" s="61"/>
      <c r="E76" s="77"/>
      <c r="F76" s="61"/>
      <c r="G76" s="61">
        <v>7000</v>
      </c>
      <c r="H76" s="61">
        <f t="shared" si="4"/>
        <v>7000</v>
      </c>
      <c r="I76" s="61"/>
      <c r="J76" s="61"/>
      <c r="K76" s="61"/>
      <c r="L76" s="59"/>
    </row>
    <row r="77" spans="1:12" x14ac:dyDescent="0.3">
      <c r="A77" s="89" t="s">
        <v>122</v>
      </c>
      <c r="B77" s="60" t="s">
        <v>123</v>
      </c>
      <c r="C77" s="61"/>
      <c r="D77" s="61">
        <v>9200</v>
      </c>
      <c r="E77" s="77">
        <v>1228</v>
      </c>
      <c r="F77" s="61"/>
      <c r="G77" s="61">
        <v>1600</v>
      </c>
      <c r="H77" s="61">
        <f t="shared" si="4"/>
        <v>1600</v>
      </c>
      <c r="I77" s="61"/>
      <c r="J77" s="61">
        <f t="shared" si="6"/>
        <v>13.347826086956522</v>
      </c>
      <c r="K77" s="61"/>
      <c r="L77" s="59"/>
    </row>
    <row r="78" spans="1:12" x14ac:dyDescent="0.3">
      <c r="A78" s="60" t="s">
        <v>124</v>
      </c>
      <c r="B78" s="60" t="s">
        <v>125</v>
      </c>
      <c r="C78" s="61"/>
      <c r="D78" s="61">
        <v>4500</v>
      </c>
      <c r="E78" s="77"/>
      <c r="F78" s="61">
        <v>4500</v>
      </c>
      <c r="G78" s="61"/>
      <c r="H78" s="61">
        <f t="shared" si="4"/>
        <v>4500</v>
      </c>
      <c r="I78" s="61"/>
      <c r="J78" s="61"/>
      <c r="K78" s="61"/>
      <c r="L78" s="59"/>
    </row>
    <row r="79" spans="1:12" x14ac:dyDescent="0.3">
      <c r="A79" s="60" t="s">
        <v>126</v>
      </c>
      <c r="B79" s="60" t="s">
        <v>127</v>
      </c>
      <c r="C79" s="61"/>
      <c r="D79" s="61"/>
      <c r="E79" s="77"/>
      <c r="F79" s="61"/>
      <c r="G79" s="61">
        <v>6000</v>
      </c>
      <c r="H79" s="61">
        <f t="shared" si="4"/>
        <v>6000</v>
      </c>
      <c r="I79" s="61"/>
      <c r="J79" s="61"/>
      <c r="K79" s="61"/>
      <c r="L79" s="59"/>
    </row>
    <row r="80" spans="1:12" x14ac:dyDescent="0.3">
      <c r="A80" s="60" t="s">
        <v>128</v>
      </c>
      <c r="B80" s="60" t="s">
        <v>129</v>
      </c>
      <c r="C80" s="61"/>
      <c r="D80" s="61"/>
      <c r="E80" s="77"/>
      <c r="F80" s="61"/>
      <c r="G80" s="61">
        <v>500</v>
      </c>
      <c r="H80" s="61">
        <f t="shared" si="4"/>
        <v>500</v>
      </c>
      <c r="I80" s="61"/>
      <c r="J80" s="61"/>
      <c r="K80" s="61"/>
      <c r="L80" s="59"/>
    </row>
    <row r="81" spans="1:12" x14ac:dyDescent="0.3">
      <c r="A81" s="60" t="s">
        <v>130</v>
      </c>
      <c r="B81" s="60" t="s">
        <v>131</v>
      </c>
      <c r="C81" s="61">
        <v>924</v>
      </c>
      <c r="D81" s="61">
        <v>10000</v>
      </c>
      <c r="E81" s="77">
        <v>3630</v>
      </c>
      <c r="F81" s="67">
        <f>D81-E81</f>
        <v>6370</v>
      </c>
      <c r="G81" s="61">
        <f>20000-F81</f>
        <v>13630</v>
      </c>
      <c r="H81" s="61">
        <f t="shared" si="4"/>
        <v>20000</v>
      </c>
      <c r="I81" s="61">
        <f t="shared" si="5"/>
        <v>392.85714285714283</v>
      </c>
      <c r="J81" s="61">
        <f t="shared" si="6"/>
        <v>36.299999999999997</v>
      </c>
      <c r="K81" s="61">
        <f t="shared" si="7"/>
        <v>550.96418732782365</v>
      </c>
      <c r="L81" s="59"/>
    </row>
    <row r="82" spans="1:12" x14ac:dyDescent="0.3">
      <c r="A82" s="186" t="s">
        <v>132</v>
      </c>
      <c r="B82" s="60" t="s">
        <v>133</v>
      </c>
      <c r="C82" s="61"/>
      <c r="D82" s="61"/>
      <c r="E82" s="77"/>
      <c r="F82" s="67"/>
      <c r="G82" s="61">
        <v>10000</v>
      </c>
      <c r="H82" s="61">
        <f t="shared" si="4"/>
        <v>10000</v>
      </c>
      <c r="I82" s="61"/>
      <c r="J82" s="61"/>
      <c r="K82" s="61"/>
      <c r="L82" s="59"/>
    </row>
    <row r="83" spans="1:12" x14ac:dyDescent="0.3">
      <c r="A83" s="186" t="s">
        <v>134</v>
      </c>
      <c r="B83" s="60" t="s">
        <v>135</v>
      </c>
      <c r="C83" s="61"/>
      <c r="D83" s="61"/>
      <c r="E83" s="77"/>
      <c r="F83" s="67"/>
      <c r="G83" s="61">
        <v>15000</v>
      </c>
      <c r="H83" s="61">
        <f t="shared" si="4"/>
        <v>15000</v>
      </c>
      <c r="I83" s="61"/>
      <c r="J83" s="61"/>
      <c r="K83" s="61"/>
      <c r="L83" s="59"/>
    </row>
    <row r="84" spans="1:12" x14ac:dyDescent="0.3">
      <c r="A84" s="91" t="s">
        <v>136</v>
      </c>
      <c r="B84" s="86" t="s">
        <v>137</v>
      </c>
      <c r="C84" s="87">
        <f t="shared" ref="C84" si="12">C85+C88+C86</f>
        <v>0</v>
      </c>
      <c r="D84" s="87">
        <f>D85+D88+D86</f>
        <v>180900</v>
      </c>
      <c r="E84" s="88">
        <f t="shared" ref="E84:F84" si="13">E85+E88+E86</f>
        <v>74900</v>
      </c>
      <c r="F84" s="87">
        <f t="shared" si="13"/>
        <v>106000</v>
      </c>
      <c r="G84" s="87">
        <f>G85+G88+G86+G87</f>
        <v>80000</v>
      </c>
      <c r="H84" s="87">
        <f t="shared" si="4"/>
        <v>186000</v>
      </c>
      <c r="I84" s="87"/>
      <c r="J84" s="87">
        <f t="shared" si="6"/>
        <v>41.404090657822003</v>
      </c>
      <c r="K84" s="87">
        <f t="shared" si="7"/>
        <v>248.33110814419226</v>
      </c>
      <c r="L84" s="59"/>
    </row>
    <row r="85" spans="1:12" x14ac:dyDescent="0.3">
      <c r="A85" s="60" t="s">
        <v>138</v>
      </c>
      <c r="B85" s="60" t="s">
        <v>207</v>
      </c>
      <c r="C85" s="61"/>
      <c r="D85" s="61">
        <v>74900</v>
      </c>
      <c r="E85" s="77">
        <v>74900</v>
      </c>
      <c r="F85" s="61"/>
      <c r="G85" s="61"/>
      <c r="H85" s="61">
        <f t="shared" si="4"/>
        <v>0</v>
      </c>
      <c r="I85" s="61"/>
      <c r="J85" s="61">
        <f t="shared" si="6"/>
        <v>100</v>
      </c>
      <c r="K85" s="61">
        <f t="shared" si="7"/>
        <v>0</v>
      </c>
      <c r="L85" s="59"/>
    </row>
    <row r="86" spans="1:12" x14ac:dyDescent="0.3">
      <c r="A86" s="60" t="s">
        <v>140</v>
      </c>
      <c r="B86" s="60" t="s">
        <v>139</v>
      </c>
      <c r="C86" s="61"/>
      <c r="D86" s="61">
        <v>70000</v>
      </c>
      <c r="E86" s="77"/>
      <c r="F86" s="61">
        <v>70000</v>
      </c>
      <c r="G86" s="61">
        <v>10000</v>
      </c>
      <c r="H86" s="61">
        <f t="shared" si="4"/>
        <v>80000</v>
      </c>
      <c r="I86" s="61"/>
      <c r="J86" s="61">
        <f t="shared" si="6"/>
        <v>0</v>
      </c>
      <c r="K86" s="61"/>
      <c r="L86" s="59"/>
    </row>
    <row r="87" spans="1:12" x14ac:dyDescent="0.3">
      <c r="A87" s="60" t="s">
        <v>142</v>
      </c>
      <c r="B87" s="60" t="s">
        <v>141</v>
      </c>
      <c r="C87" s="61"/>
      <c r="D87" s="61"/>
      <c r="E87" s="77"/>
      <c r="F87" s="61"/>
      <c r="G87" s="61">
        <v>70000</v>
      </c>
      <c r="H87" s="61">
        <f t="shared" si="4"/>
        <v>70000</v>
      </c>
      <c r="I87" s="61"/>
      <c r="J87" s="61"/>
      <c r="K87" s="61"/>
      <c r="L87" s="59"/>
    </row>
    <row r="88" spans="1:12" x14ac:dyDescent="0.3">
      <c r="A88" s="92" t="s">
        <v>208</v>
      </c>
      <c r="B88" s="93" t="s">
        <v>143</v>
      </c>
      <c r="C88" s="94"/>
      <c r="D88" s="94">
        <v>36000</v>
      </c>
      <c r="E88" s="95"/>
      <c r="F88" s="94">
        <v>36000</v>
      </c>
      <c r="G88" s="94"/>
      <c r="H88" s="94">
        <f t="shared" si="4"/>
        <v>36000</v>
      </c>
      <c r="I88" s="94"/>
      <c r="J88" s="94">
        <f t="shared" si="6"/>
        <v>0</v>
      </c>
      <c r="K88" s="94"/>
      <c r="L88" s="59"/>
    </row>
    <row r="89" spans="1:12" s="53" customFormat="1" x14ac:dyDescent="0.3">
      <c r="A89" s="12" t="s">
        <v>144</v>
      </c>
      <c r="B89" s="12" t="s">
        <v>145</v>
      </c>
      <c r="C89" s="69">
        <f>+SUM(C90:C106)</f>
        <v>7008</v>
      </c>
      <c r="D89" s="69">
        <f>+SUM(D90:D106)</f>
        <v>128372</v>
      </c>
      <c r="E89" s="96">
        <f>+SUM(E90:E106)</f>
        <v>50680</v>
      </c>
      <c r="F89" s="69">
        <f>+SUM(F90:F106)</f>
        <v>109388</v>
      </c>
      <c r="G89" s="69">
        <f>+SUM(G90:G106)</f>
        <v>280425</v>
      </c>
      <c r="H89" s="69">
        <f t="shared" si="4"/>
        <v>389813</v>
      </c>
      <c r="I89" s="69">
        <f t="shared" si="5"/>
        <v>723.17351598173514</v>
      </c>
      <c r="J89" s="69">
        <f t="shared" si="6"/>
        <v>39.479014115227621</v>
      </c>
      <c r="K89" s="69">
        <f t="shared" si="7"/>
        <v>769.16535122336234</v>
      </c>
      <c r="L89" s="59"/>
    </row>
    <row r="90" spans="1:12" ht="65.400000000000006" customHeight="1" x14ac:dyDescent="0.3">
      <c r="A90" s="64" t="s">
        <v>146</v>
      </c>
      <c r="B90" s="90" t="s">
        <v>273</v>
      </c>
      <c r="C90" s="61"/>
      <c r="D90" s="97">
        <v>45564</v>
      </c>
      <c r="E90" s="98">
        <f>3960+440</f>
        <v>4400</v>
      </c>
      <c r="F90" s="66">
        <v>41164</v>
      </c>
      <c r="G90" s="66">
        <v>30000</v>
      </c>
      <c r="H90" s="99">
        <f>F90+G90</f>
        <v>71164</v>
      </c>
      <c r="I90" s="61"/>
      <c r="J90" s="66">
        <f t="shared" si="6"/>
        <v>9.6567465542972517</v>
      </c>
      <c r="K90" s="66">
        <f t="shared" si="7"/>
        <v>1617.3636363636363</v>
      </c>
      <c r="L90" s="59"/>
    </row>
    <row r="91" spans="1:12" ht="27.75" customHeight="1" x14ac:dyDescent="0.3">
      <c r="A91" s="64" t="s">
        <v>148</v>
      </c>
      <c r="B91" s="100" t="s">
        <v>209</v>
      </c>
      <c r="C91" s="61"/>
      <c r="D91" s="97">
        <v>11600</v>
      </c>
      <c r="E91" s="97">
        <f>3000+5500+4400</f>
        <v>12900</v>
      </c>
      <c r="F91" s="101"/>
      <c r="G91" s="66">
        <v>4000</v>
      </c>
      <c r="H91" s="99">
        <f>F91+G91</f>
        <v>4000</v>
      </c>
      <c r="I91" s="61"/>
      <c r="J91" s="66">
        <f t="shared" si="6"/>
        <v>111.20689655172413</v>
      </c>
      <c r="K91" s="66">
        <f t="shared" si="7"/>
        <v>31.007751937984494</v>
      </c>
      <c r="L91" s="59"/>
    </row>
    <row r="92" spans="1:12" x14ac:dyDescent="0.3">
      <c r="A92" s="89" t="s">
        <v>150</v>
      </c>
      <c r="B92" s="60" t="s">
        <v>151</v>
      </c>
      <c r="C92" s="61"/>
      <c r="D92" s="61">
        <v>1000</v>
      </c>
      <c r="E92" s="61"/>
      <c r="F92" s="61"/>
      <c r="G92" s="61">
        <v>10000</v>
      </c>
      <c r="H92" s="61">
        <f t="shared" si="4"/>
        <v>10000</v>
      </c>
      <c r="I92" s="61"/>
      <c r="J92" s="61"/>
      <c r="K92" s="61"/>
      <c r="L92" s="59"/>
    </row>
    <row r="93" spans="1:12" x14ac:dyDescent="0.3">
      <c r="A93" s="89" t="s">
        <v>152</v>
      </c>
      <c r="B93" s="60" t="s">
        <v>153</v>
      </c>
      <c r="C93" s="61"/>
      <c r="D93" s="61">
        <v>39836</v>
      </c>
      <c r="E93" s="61"/>
      <c r="F93" s="61">
        <v>39836</v>
      </c>
      <c r="G93" s="61"/>
      <c r="H93" s="61">
        <f t="shared" si="4"/>
        <v>39836</v>
      </c>
      <c r="I93" s="61"/>
      <c r="J93" s="61"/>
      <c r="K93" s="61"/>
      <c r="L93" s="59"/>
    </row>
    <row r="94" spans="1:12" x14ac:dyDescent="0.3">
      <c r="A94" s="89" t="s">
        <v>154</v>
      </c>
      <c r="B94" s="60" t="s">
        <v>155</v>
      </c>
      <c r="C94" s="61"/>
      <c r="D94" s="61">
        <v>15312</v>
      </c>
      <c r="E94" s="61"/>
      <c r="F94" s="61">
        <v>15312</v>
      </c>
      <c r="G94" s="61"/>
      <c r="H94" s="61">
        <f t="shared" si="4"/>
        <v>15312</v>
      </c>
      <c r="I94" s="61"/>
      <c r="J94" s="61"/>
      <c r="K94" s="61"/>
      <c r="L94" s="59"/>
    </row>
    <row r="95" spans="1:12" ht="25.95" customHeight="1" x14ac:dyDescent="0.3">
      <c r="A95" s="64" t="s">
        <v>156</v>
      </c>
      <c r="B95" s="90" t="s">
        <v>210</v>
      </c>
      <c r="C95" s="61"/>
      <c r="D95" s="66">
        <v>800</v>
      </c>
      <c r="E95" s="66"/>
      <c r="F95" s="61"/>
      <c r="G95" s="66"/>
      <c r="H95" s="61"/>
      <c r="I95" s="61"/>
      <c r="J95" s="61"/>
      <c r="K95" s="61"/>
      <c r="L95" s="59"/>
    </row>
    <row r="96" spans="1:12" ht="13.95" customHeight="1" x14ac:dyDescent="0.3">
      <c r="A96" s="64" t="s">
        <v>158</v>
      </c>
      <c r="B96" s="102" t="s">
        <v>157</v>
      </c>
      <c r="C96" s="61"/>
      <c r="D96" s="61">
        <v>6260</v>
      </c>
      <c r="E96" s="61">
        <v>1184</v>
      </c>
      <c r="F96" s="61">
        <v>5076</v>
      </c>
      <c r="G96" s="66">
        <f>100000-F96</f>
        <v>94924</v>
      </c>
      <c r="H96" s="61">
        <f t="shared" si="4"/>
        <v>100000</v>
      </c>
      <c r="I96" s="61"/>
      <c r="J96" s="61">
        <f t="shared" si="6"/>
        <v>18.91373801916933</v>
      </c>
      <c r="K96" s="61">
        <f t="shared" si="7"/>
        <v>8445.9459459459449</v>
      </c>
      <c r="L96" s="59"/>
    </row>
    <row r="97" spans="1:12" ht="13.2" customHeight="1" x14ac:dyDescent="0.3">
      <c r="A97" s="60" t="s">
        <v>160</v>
      </c>
      <c r="B97" s="90" t="s">
        <v>159</v>
      </c>
      <c r="C97" s="61"/>
      <c r="D97" s="61">
        <v>8000</v>
      </c>
      <c r="E97" s="61"/>
      <c r="F97" s="61">
        <v>8000</v>
      </c>
      <c r="G97" s="61">
        <v>8000</v>
      </c>
      <c r="H97" s="61">
        <f t="shared" si="4"/>
        <v>16000</v>
      </c>
      <c r="I97" s="61"/>
      <c r="J97" s="61"/>
      <c r="K97" s="61"/>
      <c r="L97" s="59"/>
    </row>
    <row r="98" spans="1:12" x14ac:dyDescent="0.3">
      <c r="A98" s="60" t="s">
        <v>162</v>
      </c>
      <c r="B98" s="90" t="s">
        <v>211</v>
      </c>
      <c r="C98" s="61"/>
      <c r="D98" s="61"/>
      <c r="E98" s="61">
        <v>13420</v>
      </c>
      <c r="F98" s="61"/>
      <c r="G98" s="61"/>
      <c r="H98" s="61"/>
      <c r="I98" s="61"/>
      <c r="J98" s="61"/>
      <c r="K98" s="61"/>
      <c r="L98" s="59"/>
    </row>
    <row r="99" spans="1:12" ht="13.5" customHeight="1" x14ac:dyDescent="0.3">
      <c r="A99" s="60" t="s">
        <v>164</v>
      </c>
      <c r="B99" s="90" t="s">
        <v>212</v>
      </c>
      <c r="C99" s="61"/>
      <c r="D99" s="61"/>
      <c r="E99" s="61">
        <v>3000</v>
      </c>
      <c r="F99" s="61"/>
      <c r="G99" s="61"/>
      <c r="H99" s="61"/>
      <c r="I99" s="61"/>
      <c r="J99" s="61"/>
      <c r="K99" s="61"/>
      <c r="L99" s="59"/>
    </row>
    <row r="100" spans="1:12" ht="30" customHeight="1" x14ac:dyDescent="0.3">
      <c r="A100" s="60" t="s">
        <v>166</v>
      </c>
      <c r="B100" s="90" t="s">
        <v>213</v>
      </c>
      <c r="C100" s="61"/>
      <c r="D100" s="61"/>
      <c r="E100" s="61">
        <v>10700</v>
      </c>
      <c r="F100" s="61"/>
      <c r="G100" s="61"/>
      <c r="H100" s="61"/>
      <c r="I100" s="61"/>
      <c r="J100" s="61"/>
      <c r="K100" s="61"/>
      <c r="L100" s="59"/>
    </row>
    <row r="101" spans="1:12" ht="21.75" customHeight="1" x14ac:dyDescent="0.3">
      <c r="A101" s="60" t="s">
        <v>214</v>
      </c>
      <c r="B101" s="90" t="s">
        <v>161</v>
      </c>
      <c r="C101" s="61"/>
      <c r="D101" s="61"/>
      <c r="E101" s="61"/>
      <c r="F101" s="61"/>
      <c r="G101" s="61">
        <v>13501</v>
      </c>
      <c r="H101" s="61">
        <f t="shared" si="4"/>
        <v>13501</v>
      </c>
      <c r="I101" s="61"/>
      <c r="J101" s="61"/>
      <c r="K101" s="61"/>
      <c r="L101" s="59"/>
    </row>
    <row r="102" spans="1:12" ht="26.25" customHeight="1" x14ac:dyDescent="0.3">
      <c r="A102" s="60" t="s">
        <v>215</v>
      </c>
      <c r="B102" s="90" t="s">
        <v>274</v>
      </c>
      <c r="C102" s="61"/>
      <c r="D102" s="61"/>
      <c r="E102" s="61"/>
      <c r="F102" s="61"/>
      <c r="G102" s="61">
        <v>30000</v>
      </c>
      <c r="H102" s="61">
        <f t="shared" si="4"/>
        <v>30000</v>
      </c>
      <c r="I102" s="61"/>
      <c r="J102" s="61"/>
      <c r="K102" s="61"/>
      <c r="L102" s="59"/>
    </row>
    <row r="103" spans="1:12" ht="28.5" customHeight="1" x14ac:dyDescent="0.3">
      <c r="A103" s="60" t="s">
        <v>216</v>
      </c>
      <c r="B103" s="90" t="s">
        <v>165</v>
      </c>
      <c r="C103" s="61"/>
      <c r="D103" s="61"/>
      <c r="E103" s="61"/>
      <c r="F103" s="61"/>
      <c r="G103" s="61">
        <v>20000</v>
      </c>
      <c r="H103" s="61">
        <f t="shared" si="4"/>
        <v>20000</v>
      </c>
      <c r="I103" s="61"/>
      <c r="J103" s="61"/>
      <c r="K103" s="61"/>
      <c r="L103" s="59"/>
    </row>
    <row r="104" spans="1:12" ht="23.4" customHeight="1" x14ac:dyDescent="0.3">
      <c r="A104" s="187" t="s">
        <v>217</v>
      </c>
      <c r="B104" s="102" t="s">
        <v>275</v>
      </c>
      <c r="C104" s="61"/>
      <c r="D104" s="61"/>
      <c r="E104" s="61"/>
      <c r="F104" s="61"/>
      <c r="G104" s="66">
        <v>70000</v>
      </c>
      <c r="H104" s="61">
        <f>+F104+G104</f>
        <v>70000</v>
      </c>
      <c r="I104" s="61"/>
      <c r="J104" s="61"/>
      <c r="K104" s="61"/>
      <c r="L104" s="59"/>
    </row>
    <row r="105" spans="1:12" ht="13.95" customHeight="1" x14ac:dyDescent="0.3">
      <c r="A105" s="64" t="s">
        <v>219</v>
      </c>
      <c r="B105" s="102" t="s">
        <v>218</v>
      </c>
      <c r="C105" s="61"/>
      <c r="D105" s="61"/>
      <c r="E105" s="61">
        <v>5076</v>
      </c>
      <c r="F105" s="61"/>
      <c r="G105" s="66"/>
      <c r="H105" s="67"/>
      <c r="I105" s="61"/>
      <c r="J105" s="61"/>
      <c r="K105" s="61"/>
      <c r="L105" s="59"/>
    </row>
    <row r="106" spans="1:12" x14ac:dyDescent="0.3">
      <c r="A106" s="60" t="s">
        <v>278</v>
      </c>
      <c r="B106" s="93" t="s">
        <v>220</v>
      </c>
      <c r="C106" s="94">
        <v>7008</v>
      </c>
      <c r="D106" s="94"/>
      <c r="E106" s="94"/>
      <c r="F106" s="94"/>
      <c r="G106" s="94"/>
      <c r="H106" s="103"/>
      <c r="I106" s="94"/>
      <c r="J106" s="94"/>
      <c r="K106" s="94"/>
      <c r="L106" s="59"/>
    </row>
    <row r="107" spans="1:12" s="53" customFormat="1" x14ac:dyDescent="0.3">
      <c r="A107" s="104"/>
      <c r="B107" s="12" t="s">
        <v>168</v>
      </c>
      <c r="C107" s="69">
        <f t="shared" ref="C107:H107" si="14">+C8+C30+C89</f>
        <v>115045</v>
      </c>
      <c r="D107" s="69">
        <f t="shared" si="14"/>
        <v>4180682</v>
      </c>
      <c r="E107" s="69">
        <f t="shared" si="14"/>
        <v>399598</v>
      </c>
      <c r="F107" s="69">
        <f t="shared" si="14"/>
        <v>3193957</v>
      </c>
      <c r="G107" s="69">
        <f t="shared" si="14"/>
        <v>1427385</v>
      </c>
      <c r="H107" s="69">
        <f t="shared" si="14"/>
        <v>4621342</v>
      </c>
      <c r="I107" s="69">
        <f t="shared" ref="I107" si="15">+E107/C107*100</f>
        <v>347.34060584988481</v>
      </c>
      <c r="J107" s="69">
        <f t="shared" ref="J107" si="16">+E107/D107*100</f>
        <v>9.5582012695536278</v>
      </c>
      <c r="K107" s="69">
        <f t="shared" ref="K107" si="17">+H107/E107*100</f>
        <v>1156.4977802691706</v>
      </c>
      <c r="L107" s="59"/>
    </row>
    <row r="108" spans="1:12" x14ac:dyDescent="0.3">
      <c r="E108" s="59"/>
    </row>
    <row r="109" spans="1:12" x14ac:dyDescent="0.3">
      <c r="E109" s="59"/>
    </row>
    <row r="110" spans="1:12" x14ac:dyDescent="0.3">
      <c r="H110" s="59"/>
    </row>
  </sheetData>
  <mergeCells count="8">
    <mergeCell ref="A3:K3"/>
    <mergeCell ref="A5:A6"/>
    <mergeCell ref="B5:B6"/>
    <mergeCell ref="C5:C6"/>
    <mergeCell ref="D5:E5"/>
    <mergeCell ref="F5:H5"/>
    <mergeCell ref="I5:K5"/>
    <mergeCell ref="H4:K4"/>
  </mergeCells>
  <printOptions horizontalCentered="1"/>
  <pageMargins left="0.70866141732283472" right="0.70866141732283472" top="0.33" bottom="0.27" header="0.23" footer="0.2"/>
  <pageSetup paperSize="9" scale="4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selection activeCell="R19" sqref="R19"/>
    </sheetView>
  </sheetViews>
  <sheetFormatPr defaultRowHeight="13.8" x14ac:dyDescent="0.25"/>
  <cols>
    <col min="1" max="1" width="4.5546875" style="3" customWidth="1"/>
    <col min="2" max="2" width="37.109375" style="3" customWidth="1"/>
    <col min="3" max="3" width="12.6640625" style="3" customWidth="1"/>
    <col min="4" max="4" width="5.6640625" style="3" customWidth="1"/>
    <col min="5" max="5" width="12.6640625" style="3" customWidth="1"/>
    <col min="6" max="6" width="5.6640625" style="3" customWidth="1"/>
    <col min="7" max="7" width="12.6640625" style="3" customWidth="1"/>
    <col min="8" max="8" width="5.6640625" style="3" customWidth="1"/>
    <col min="9" max="11" width="12.6640625" style="3" customWidth="1"/>
    <col min="12" max="12" width="7" style="3" customWidth="1"/>
    <col min="13" max="14" width="6.109375" style="3" customWidth="1"/>
    <col min="15" max="15" width="6.88671875" style="3" bestFit="1" customWidth="1"/>
    <col min="16" max="16" width="5.5546875" style="3" customWidth="1"/>
    <col min="17" max="17" width="15.88671875" style="3" customWidth="1"/>
    <col min="18" max="18" width="5.44140625" style="3" customWidth="1"/>
    <col min="19" max="19" width="4.88671875" style="3" customWidth="1"/>
    <col min="20" max="256" width="8.88671875" style="3"/>
    <col min="257" max="257" width="4.109375" style="3" customWidth="1"/>
    <col min="258" max="258" width="33.44140625" style="3" customWidth="1"/>
    <col min="259" max="259" width="12.6640625" style="3" customWidth="1"/>
    <col min="260" max="260" width="5.6640625" style="3" customWidth="1"/>
    <col min="261" max="261" width="12.6640625" style="3" customWidth="1"/>
    <col min="262" max="262" width="5.6640625" style="3" customWidth="1"/>
    <col min="263" max="263" width="12.6640625" style="3" customWidth="1"/>
    <col min="264" max="264" width="5.6640625" style="3" customWidth="1"/>
    <col min="265" max="267" width="12.6640625" style="3" customWidth="1"/>
    <col min="268" max="269" width="5.6640625" style="3" customWidth="1"/>
    <col min="270" max="270" width="5.44140625" style="3" customWidth="1"/>
    <col min="271" max="273" width="5.5546875" style="3" customWidth="1"/>
    <col min="274" max="274" width="5.44140625" style="3" customWidth="1"/>
    <col min="275" max="275" width="4.88671875" style="3" customWidth="1"/>
    <col min="276" max="512" width="8.88671875" style="3"/>
    <col min="513" max="513" width="4.109375" style="3" customWidth="1"/>
    <col min="514" max="514" width="33.44140625" style="3" customWidth="1"/>
    <col min="515" max="515" width="12.6640625" style="3" customWidth="1"/>
    <col min="516" max="516" width="5.6640625" style="3" customWidth="1"/>
    <col min="517" max="517" width="12.6640625" style="3" customWidth="1"/>
    <col min="518" max="518" width="5.6640625" style="3" customWidth="1"/>
    <col min="519" max="519" width="12.6640625" style="3" customWidth="1"/>
    <col min="520" max="520" width="5.6640625" style="3" customWidth="1"/>
    <col min="521" max="523" width="12.6640625" style="3" customWidth="1"/>
    <col min="524" max="525" width="5.6640625" style="3" customWidth="1"/>
    <col min="526" max="526" width="5.44140625" style="3" customWidth="1"/>
    <col min="527" max="529" width="5.5546875" style="3" customWidth="1"/>
    <col min="530" max="530" width="5.44140625" style="3" customWidth="1"/>
    <col min="531" max="531" width="4.88671875" style="3" customWidth="1"/>
    <col min="532" max="768" width="8.88671875" style="3"/>
    <col min="769" max="769" width="4.109375" style="3" customWidth="1"/>
    <col min="770" max="770" width="33.44140625" style="3" customWidth="1"/>
    <col min="771" max="771" width="12.6640625" style="3" customWidth="1"/>
    <col min="772" max="772" width="5.6640625" style="3" customWidth="1"/>
    <col min="773" max="773" width="12.6640625" style="3" customWidth="1"/>
    <col min="774" max="774" width="5.6640625" style="3" customWidth="1"/>
    <col min="775" max="775" width="12.6640625" style="3" customWidth="1"/>
    <col min="776" max="776" width="5.6640625" style="3" customWidth="1"/>
    <col min="777" max="779" width="12.6640625" style="3" customWidth="1"/>
    <col min="780" max="781" width="5.6640625" style="3" customWidth="1"/>
    <col min="782" max="782" width="5.44140625" style="3" customWidth="1"/>
    <col min="783" max="785" width="5.5546875" style="3" customWidth="1"/>
    <col min="786" max="786" width="5.44140625" style="3" customWidth="1"/>
    <col min="787" max="787" width="4.88671875" style="3" customWidth="1"/>
    <col min="788" max="1024" width="8.88671875" style="3"/>
    <col min="1025" max="1025" width="4.109375" style="3" customWidth="1"/>
    <col min="1026" max="1026" width="33.44140625" style="3" customWidth="1"/>
    <col min="1027" max="1027" width="12.6640625" style="3" customWidth="1"/>
    <col min="1028" max="1028" width="5.6640625" style="3" customWidth="1"/>
    <col min="1029" max="1029" width="12.6640625" style="3" customWidth="1"/>
    <col min="1030" max="1030" width="5.6640625" style="3" customWidth="1"/>
    <col min="1031" max="1031" width="12.6640625" style="3" customWidth="1"/>
    <col min="1032" max="1032" width="5.6640625" style="3" customWidth="1"/>
    <col min="1033" max="1035" width="12.6640625" style="3" customWidth="1"/>
    <col min="1036" max="1037" width="5.6640625" style="3" customWidth="1"/>
    <col min="1038" max="1038" width="5.44140625" style="3" customWidth="1"/>
    <col min="1039" max="1041" width="5.5546875" style="3" customWidth="1"/>
    <col min="1042" max="1042" width="5.44140625" style="3" customWidth="1"/>
    <col min="1043" max="1043" width="4.88671875" style="3" customWidth="1"/>
    <col min="1044" max="1280" width="8.88671875" style="3"/>
    <col min="1281" max="1281" width="4.109375" style="3" customWidth="1"/>
    <col min="1282" max="1282" width="33.44140625" style="3" customWidth="1"/>
    <col min="1283" max="1283" width="12.6640625" style="3" customWidth="1"/>
    <col min="1284" max="1284" width="5.6640625" style="3" customWidth="1"/>
    <col min="1285" max="1285" width="12.6640625" style="3" customWidth="1"/>
    <col min="1286" max="1286" width="5.6640625" style="3" customWidth="1"/>
    <col min="1287" max="1287" width="12.6640625" style="3" customWidth="1"/>
    <col min="1288" max="1288" width="5.6640625" style="3" customWidth="1"/>
    <col min="1289" max="1291" width="12.6640625" style="3" customWidth="1"/>
    <col min="1292" max="1293" width="5.6640625" style="3" customWidth="1"/>
    <col min="1294" max="1294" width="5.44140625" style="3" customWidth="1"/>
    <col min="1295" max="1297" width="5.5546875" style="3" customWidth="1"/>
    <col min="1298" max="1298" width="5.44140625" style="3" customWidth="1"/>
    <col min="1299" max="1299" width="4.88671875" style="3" customWidth="1"/>
    <col min="1300" max="1536" width="8.88671875" style="3"/>
    <col min="1537" max="1537" width="4.109375" style="3" customWidth="1"/>
    <col min="1538" max="1538" width="33.44140625" style="3" customWidth="1"/>
    <col min="1539" max="1539" width="12.6640625" style="3" customWidth="1"/>
    <col min="1540" max="1540" width="5.6640625" style="3" customWidth="1"/>
    <col min="1541" max="1541" width="12.6640625" style="3" customWidth="1"/>
    <col min="1542" max="1542" width="5.6640625" style="3" customWidth="1"/>
    <col min="1543" max="1543" width="12.6640625" style="3" customWidth="1"/>
    <col min="1544" max="1544" width="5.6640625" style="3" customWidth="1"/>
    <col min="1545" max="1547" width="12.6640625" style="3" customWidth="1"/>
    <col min="1548" max="1549" width="5.6640625" style="3" customWidth="1"/>
    <col min="1550" max="1550" width="5.44140625" style="3" customWidth="1"/>
    <col min="1551" max="1553" width="5.5546875" style="3" customWidth="1"/>
    <col min="1554" max="1554" width="5.44140625" style="3" customWidth="1"/>
    <col min="1555" max="1555" width="4.88671875" style="3" customWidth="1"/>
    <col min="1556" max="1792" width="8.88671875" style="3"/>
    <col min="1793" max="1793" width="4.109375" style="3" customWidth="1"/>
    <col min="1794" max="1794" width="33.44140625" style="3" customWidth="1"/>
    <col min="1795" max="1795" width="12.6640625" style="3" customWidth="1"/>
    <col min="1796" max="1796" width="5.6640625" style="3" customWidth="1"/>
    <col min="1797" max="1797" width="12.6640625" style="3" customWidth="1"/>
    <col min="1798" max="1798" width="5.6640625" style="3" customWidth="1"/>
    <col min="1799" max="1799" width="12.6640625" style="3" customWidth="1"/>
    <col min="1800" max="1800" width="5.6640625" style="3" customWidth="1"/>
    <col min="1801" max="1803" width="12.6640625" style="3" customWidth="1"/>
    <col min="1804" max="1805" width="5.6640625" style="3" customWidth="1"/>
    <col min="1806" max="1806" width="5.44140625" style="3" customWidth="1"/>
    <col min="1807" max="1809" width="5.5546875" style="3" customWidth="1"/>
    <col min="1810" max="1810" width="5.44140625" style="3" customWidth="1"/>
    <col min="1811" max="1811" width="4.88671875" style="3" customWidth="1"/>
    <col min="1812" max="2048" width="8.88671875" style="3"/>
    <col min="2049" max="2049" width="4.109375" style="3" customWidth="1"/>
    <col min="2050" max="2050" width="33.44140625" style="3" customWidth="1"/>
    <col min="2051" max="2051" width="12.6640625" style="3" customWidth="1"/>
    <col min="2052" max="2052" width="5.6640625" style="3" customWidth="1"/>
    <col min="2053" max="2053" width="12.6640625" style="3" customWidth="1"/>
    <col min="2054" max="2054" width="5.6640625" style="3" customWidth="1"/>
    <col min="2055" max="2055" width="12.6640625" style="3" customWidth="1"/>
    <col min="2056" max="2056" width="5.6640625" style="3" customWidth="1"/>
    <col min="2057" max="2059" width="12.6640625" style="3" customWidth="1"/>
    <col min="2060" max="2061" width="5.6640625" style="3" customWidth="1"/>
    <col min="2062" max="2062" width="5.44140625" style="3" customWidth="1"/>
    <col min="2063" max="2065" width="5.5546875" style="3" customWidth="1"/>
    <col min="2066" max="2066" width="5.44140625" style="3" customWidth="1"/>
    <col min="2067" max="2067" width="4.88671875" style="3" customWidth="1"/>
    <col min="2068" max="2304" width="8.88671875" style="3"/>
    <col min="2305" max="2305" width="4.109375" style="3" customWidth="1"/>
    <col min="2306" max="2306" width="33.44140625" style="3" customWidth="1"/>
    <col min="2307" max="2307" width="12.6640625" style="3" customWidth="1"/>
    <col min="2308" max="2308" width="5.6640625" style="3" customWidth="1"/>
    <col min="2309" max="2309" width="12.6640625" style="3" customWidth="1"/>
    <col min="2310" max="2310" width="5.6640625" style="3" customWidth="1"/>
    <col min="2311" max="2311" width="12.6640625" style="3" customWidth="1"/>
    <col min="2312" max="2312" width="5.6640625" style="3" customWidth="1"/>
    <col min="2313" max="2315" width="12.6640625" style="3" customWidth="1"/>
    <col min="2316" max="2317" width="5.6640625" style="3" customWidth="1"/>
    <col min="2318" max="2318" width="5.44140625" style="3" customWidth="1"/>
    <col min="2319" max="2321" width="5.5546875" style="3" customWidth="1"/>
    <col min="2322" max="2322" width="5.44140625" style="3" customWidth="1"/>
    <col min="2323" max="2323" width="4.88671875" style="3" customWidth="1"/>
    <col min="2324" max="2560" width="8.88671875" style="3"/>
    <col min="2561" max="2561" width="4.109375" style="3" customWidth="1"/>
    <col min="2562" max="2562" width="33.44140625" style="3" customWidth="1"/>
    <col min="2563" max="2563" width="12.6640625" style="3" customWidth="1"/>
    <col min="2564" max="2564" width="5.6640625" style="3" customWidth="1"/>
    <col min="2565" max="2565" width="12.6640625" style="3" customWidth="1"/>
    <col min="2566" max="2566" width="5.6640625" style="3" customWidth="1"/>
    <col min="2567" max="2567" width="12.6640625" style="3" customWidth="1"/>
    <col min="2568" max="2568" width="5.6640625" style="3" customWidth="1"/>
    <col min="2569" max="2571" width="12.6640625" style="3" customWidth="1"/>
    <col min="2572" max="2573" width="5.6640625" style="3" customWidth="1"/>
    <col min="2574" max="2574" width="5.44140625" style="3" customWidth="1"/>
    <col min="2575" max="2577" width="5.5546875" style="3" customWidth="1"/>
    <col min="2578" max="2578" width="5.44140625" style="3" customWidth="1"/>
    <col min="2579" max="2579" width="4.88671875" style="3" customWidth="1"/>
    <col min="2580" max="2816" width="8.88671875" style="3"/>
    <col min="2817" max="2817" width="4.109375" style="3" customWidth="1"/>
    <col min="2818" max="2818" width="33.44140625" style="3" customWidth="1"/>
    <col min="2819" max="2819" width="12.6640625" style="3" customWidth="1"/>
    <col min="2820" max="2820" width="5.6640625" style="3" customWidth="1"/>
    <col min="2821" max="2821" width="12.6640625" style="3" customWidth="1"/>
    <col min="2822" max="2822" width="5.6640625" style="3" customWidth="1"/>
    <col min="2823" max="2823" width="12.6640625" style="3" customWidth="1"/>
    <col min="2824" max="2824" width="5.6640625" style="3" customWidth="1"/>
    <col min="2825" max="2827" width="12.6640625" style="3" customWidth="1"/>
    <col min="2828" max="2829" width="5.6640625" style="3" customWidth="1"/>
    <col min="2830" max="2830" width="5.44140625" style="3" customWidth="1"/>
    <col min="2831" max="2833" width="5.5546875" style="3" customWidth="1"/>
    <col min="2834" max="2834" width="5.44140625" style="3" customWidth="1"/>
    <col min="2835" max="2835" width="4.88671875" style="3" customWidth="1"/>
    <col min="2836" max="3072" width="8.88671875" style="3"/>
    <col min="3073" max="3073" width="4.109375" style="3" customWidth="1"/>
    <col min="3074" max="3074" width="33.44140625" style="3" customWidth="1"/>
    <col min="3075" max="3075" width="12.6640625" style="3" customWidth="1"/>
    <col min="3076" max="3076" width="5.6640625" style="3" customWidth="1"/>
    <col min="3077" max="3077" width="12.6640625" style="3" customWidth="1"/>
    <col min="3078" max="3078" width="5.6640625" style="3" customWidth="1"/>
    <col min="3079" max="3079" width="12.6640625" style="3" customWidth="1"/>
    <col min="3080" max="3080" width="5.6640625" style="3" customWidth="1"/>
    <col min="3081" max="3083" width="12.6640625" style="3" customWidth="1"/>
    <col min="3084" max="3085" width="5.6640625" style="3" customWidth="1"/>
    <col min="3086" max="3086" width="5.44140625" style="3" customWidth="1"/>
    <col min="3087" max="3089" width="5.5546875" style="3" customWidth="1"/>
    <col min="3090" max="3090" width="5.44140625" style="3" customWidth="1"/>
    <col min="3091" max="3091" width="4.88671875" style="3" customWidth="1"/>
    <col min="3092" max="3328" width="8.88671875" style="3"/>
    <col min="3329" max="3329" width="4.109375" style="3" customWidth="1"/>
    <col min="3330" max="3330" width="33.44140625" style="3" customWidth="1"/>
    <col min="3331" max="3331" width="12.6640625" style="3" customWidth="1"/>
    <col min="3332" max="3332" width="5.6640625" style="3" customWidth="1"/>
    <col min="3333" max="3333" width="12.6640625" style="3" customWidth="1"/>
    <col min="3334" max="3334" width="5.6640625" style="3" customWidth="1"/>
    <col min="3335" max="3335" width="12.6640625" style="3" customWidth="1"/>
    <col min="3336" max="3336" width="5.6640625" style="3" customWidth="1"/>
    <col min="3337" max="3339" width="12.6640625" style="3" customWidth="1"/>
    <col min="3340" max="3341" width="5.6640625" style="3" customWidth="1"/>
    <col min="3342" max="3342" width="5.44140625" style="3" customWidth="1"/>
    <col min="3343" max="3345" width="5.5546875" style="3" customWidth="1"/>
    <col min="3346" max="3346" width="5.44140625" style="3" customWidth="1"/>
    <col min="3347" max="3347" width="4.88671875" style="3" customWidth="1"/>
    <col min="3348" max="3584" width="8.88671875" style="3"/>
    <col min="3585" max="3585" width="4.109375" style="3" customWidth="1"/>
    <col min="3586" max="3586" width="33.44140625" style="3" customWidth="1"/>
    <col min="3587" max="3587" width="12.6640625" style="3" customWidth="1"/>
    <col min="3588" max="3588" width="5.6640625" style="3" customWidth="1"/>
    <col min="3589" max="3589" width="12.6640625" style="3" customWidth="1"/>
    <col min="3590" max="3590" width="5.6640625" style="3" customWidth="1"/>
    <col min="3591" max="3591" width="12.6640625" style="3" customWidth="1"/>
    <col min="3592" max="3592" width="5.6640625" style="3" customWidth="1"/>
    <col min="3593" max="3595" width="12.6640625" style="3" customWidth="1"/>
    <col min="3596" max="3597" width="5.6640625" style="3" customWidth="1"/>
    <col min="3598" max="3598" width="5.44140625" style="3" customWidth="1"/>
    <col min="3599" max="3601" width="5.5546875" style="3" customWidth="1"/>
    <col min="3602" max="3602" width="5.44140625" style="3" customWidth="1"/>
    <col min="3603" max="3603" width="4.88671875" style="3" customWidth="1"/>
    <col min="3604" max="3840" width="8.88671875" style="3"/>
    <col min="3841" max="3841" width="4.109375" style="3" customWidth="1"/>
    <col min="3842" max="3842" width="33.44140625" style="3" customWidth="1"/>
    <col min="3843" max="3843" width="12.6640625" style="3" customWidth="1"/>
    <col min="3844" max="3844" width="5.6640625" style="3" customWidth="1"/>
    <col min="3845" max="3845" width="12.6640625" style="3" customWidth="1"/>
    <col min="3846" max="3846" width="5.6640625" style="3" customWidth="1"/>
    <col min="3847" max="3847" width="12.6640625" style="3" customWidth="1"/>
    <col min="3848" max="3848" width="5.6640625" style="3" customWidth="1"/>
    <col min="3849" max="3851" width="12.6640625" style="3" customWidth="1"/>
    <col min="3852" max="3853" width="5.6640625" style="3" customWidth="1"/>
    <col min="3854" max="3854" width="5.44140625" style="3" customWidth="1"/>
    <col min="3855" max="3857" width="5.5546875" style="3" customWidth="1"/>
    <col min="3858" max="3858" width="5.44140625" style="3" customWidth="1"/>
    <col min="3859" max="3859" width="4.88671875" style="3" customWidth="1"/>
    <col min="3860" max="4096" width="8.88671875" style="3"/>
    <col min="4097" max="4097" width="4.109375" style="3" customWidth="1"/>
    <col min="4098" max="4098" width="33.44140625" style="3" customWidth="1"/>
    <col min="4099" max="4099" width="12.6640625" style="3" customWidth="1"/>
    <col min="4100" max="4100" width="5.6640625" style="3" customWidth="1"/>
    <col min="4101" max="4101" width="12.6640625" style="3" customWidth="1"/>
    <col min="4102" max="4102" width="5.6640625" style="3" customWidth="1"/>
    <col min="4103" max="4103" width="12.6640625" style="3" customWidth="1"/>
    <col min="4104" max="4104" width="5.6640625" style="3" customWidth="1"/>
    <col min="4105" max="4107" width="12.6640625" style="3" customWidth="1"/>
    <col min="4108" max="4109" width="5.6640625" style="3" customWidth="1"/>
    <col min="4110" max="4110" width="5.44140625" style="3" customWidth="1"/>
    <col min="4111" max="4113" width="5.5546875" style="3" customWidth="1"/>
    <col min="4114" max="4114" width="5.44140625" style="3" customWidth="1"/>
    <col min="4115" max="4115" width="4.88671875" style="3" customWidth="1"/>
    <col min="4116" max="4352" width="8.88671875" style="3"/>
    <col min="4353" max="4353" width="4.109375" style="3" customWidth="1"/>
    <col min="4354" max="4354" width="33.44140625" style="3" customWidth="1"/>
    <col min="4355" max="4355" width="12.6640625" style="3" customWidth="1"/>
    <col min="4356" max="4356" width="5.6640625" style="3" customWidth="1"/>
    <col min="4357" max="4357" width="12.6640625" style="3" customWidth="1"/>
    <col min="4358" max="4358" width="5.6640625" style="3" customWidth="1"/>
    <col min="4359" max="4359" width="12.6640625" style="3" customWidth="1"/>
    <col min="4360" max="4360" width="5.6640625" style="3" customWidth="1"/>
    <col min="4361" max="4363" width="12.6640625" style="3" customWidth="1"/>
    <col min="4364" max="4365" width="5.6640625" style="3" customWidth="1"/>
    <col min="4366" max="4366" width="5.44140625" style="3" customWidth="1"/>
    <col min="4367" max="4369" width="5.5546875" style="3" customWidth="1"/>
    <col min="4370" max="4370" width="5.44140625" style="3" customWidth="1"/>
    <col min="4371" max="4371" width="4.88671875" style="3" customWidth="1"/>
    <col min="4372" max="4608" width="8.88671875" style="3"/>
    <col min="4609" max="4609" width="4.109375" style="3" customWidth="1"/>
    <col min="4610" max="4610" width="33.44140625" style="3" customWidth="1"/>
    <col min="4611" max="4611" width="12.6640625" style="3" customWidth="1"/>
    <col min="4612" max="4612" width="5.6640625" style="3" customWidth="1"/>
    <col min="4613" max="4613" width="12.6640625" style="3" customWidth="1"/>
    <col min="4614" max="4614" width="5.6640625" style="3" customWidth="1"/>
    <col min="4615" max="4615" width="12.6640625" style="3" customWidth="1"/>
    <col min="4616" max="4616" width="5.6640625" style="3" customWidth="1"/>
    <col min="4617" max="4619" width="12.6640625" style="3" customWidth="1"/>
    <col min="4620" max="4621" width="5.6640625" style="3" customWidth="1"/>
    <col min="4622" max="4622" width="5.44140625" style="3" customWidth="1"/>
    <col min="4623" max="4625" width="5.5546875" style="3" customWidth="1"/>
    <col min="4626" max="4626" width="5.44140625" style="3" customWidth="1"/>
    <col min="4627" max="4627" width="4.88671875" style="3" customWidth="1"/>
    <col min="4628" max="4864" width="8.88671875" style="3"/>
    <col min="4865" max="4865" width="4.109375" style="3" customWidth="1"/>
    <col min="4866" max="4866" width="33.44140625" style="3" customWidth="1"/>
    <col min="4867" max="4867" width="12.6640625" style="3" customWidth="1"/>
    <col min="4868" max="4868" width="5.6640625" style="3" customWidth="1"/>
    <col min="4869" max="4869" width="12.6640625" style="3" customWidth="1"/>
    <col min="4870" max="4870" width="5.6640625" style="3" customWidth="1"/>
    <col min="4871" max="4871" width="12.6640625" style="3" customWidth="1"/>
    <col min="4872" max="4872" width="5.6640625" style="3" customWidth="1"/>
    <col min="4873" max="4875" width="12.6640625" style="3" customWidth="1"/>
    <col min="4876" max="4877" width="5.6640625" style="3" customWidth="1"/>
    <col min="4878" max="4878" width="5.44140625" style="3" customWidth="1"/>
    <col min="4879" max="4881" width="5.5546875" style="3" customWidth="1"/>
    <col min="4882" max="4882" width="5.44140625" style="3" customWidth="1"/>
    <col min="4883" max="4883" width="4.88671875" style="3" customWidth="1"/>
    <col min="4884" max="5120" width="8.88671875" style="3"/>
    <col min="5121" max="5121" width="4.109375" style="3" customWidth="1"/>
    <col min="5122" max="5122" width="33.44140625" style="3" customWidth="1"/>
    <col min="5123" max="5123" width="12.6640625" style="3" customWidth="1"/>
    <col min="5124" max="5124" width="5.6640625" style="3" customWidth="1"/>
    <col min="5125" max="5125" width="12.6640625" style="3" customWidth="1"/>
    <col min="5126" max="5126" width="5.6640625" style="3" customWidth="1"/>
    <col min="5127" max="5127" width="12.6640625" style="3" customWidth="1"/>
    <col min="5128" max="5128" width="5.6640625" style="3" customWidth="1"/>
    <col min="5129" max="5131" width="12.6640625" style="3" customWidth="1"/>
    <col min="5132" max="5133" width="5.6640625" style="3" customWidth="1"/>
    <col min="5134" max="5134" width="5.44140625" style="3" customWidth="1"/>
    <col min="5135" max="5137" width="5.5546875" style="3" customWidth="1"/>
    <col min="5138" max="5138" width="5.44140625" style="3" customWidth="1"/>
    <col min="5139" max="5139" width="4.88671875" style="3" customWidth="1"/>
    <col min="5140" max="5376" width="8.88671875" style="3"/>
    <col min="5377" max="5377" width="4.109375" style="3" customWidth="1"/>
    <col min="5378" max="5378" width="33.44140625" style="3" customWidth="1"/>
    <col min="5379" max="5379" width="12.6640625" style="3" customWidth="1"/>
    <col min="5380" max="5380" width="5.6640625" style="3" customWidth="1"/>
    <col min="5381" max="5381" width="12.6640625" style="3" customWidth="1"/>
    <col min="5382" max="5382" width="5.6640625" style="3" customWidth="1"/>
    <col min="5383" max="5383" width="12.6640625" style="3" customWidth="1"/>
    <col min="5384" max="5384" width="5.6640625" style="3" customWidth="1"/>
    <col min="5385" max="5387" width="12.6640625" style="3" customWidth="1"/>
    <col min="5388" max="5389" width="5.6640625" style="3" customWidth="1"/>
    <col min="5390" max="5390" width="5.44140625" style="3" customWidth="1"/>
    <col min="5391" max="5393" width="5.5546875" style="3" customWidth="1"/>
    <col min="5394" max="5394" width="5.44140625" style="3" customWidth="1"/>
    <col min="5395" max="5395" width="4.88671875" style="3" customWidth="1"/>
    <col min="5396" max="5632" width="8.88671875" style="3"/>
    <col min="5633" max="5633" width="4.109375" style="3" customWidth="1"/>
    <col min="5634" max="5634" width="33.44140625" style="3" customWidth="1"/>
    <col min="5635" max="5635" width="12.6640625" style="3" customWidth="1"/>
    <col min="5636" max="5636" width="5.6640625" style="3" customWidth="1"/>
    <col min="5637" max="5637" width="12.6640625" style="3" customWidth="1"/>
    <col min="5638" max="5638" width="5.6640625" style="3" customWidth="1"/>
    <col min="5639" max="5639" width="12.6640625" style="3" customWidth="1"/>
    <col min="5640" max="5640" width="5.6640625" style="3" customWidth="1"/>
    <col min="5641" max="5643" width="12.6640625" style="3" customWidth="1"/>
    <col min="5644" max="5645" width="5.6640625" style="3" customWidth="1"/>
    <col min="5646" max="5646" width="5.44140625" style="3" customWidth="1"/>
    <col min="5647" max="5649" width="5.5546875" style="3" customWidth="1"/>
    <col min="5650" max="5650" width="5.44140625" style="3" customWidth="1"/>
    <col min="5651" max="5651" width="4.88671875" style="3" customWidth="1"/>
    <col min="5652" max="5888" width="8.88671875" style="3"/>
    <col min="5889" max="5889" width="4.109375" style="3" customWidth="1"/>
    <col min="5890" max="5890" width="33.44140625" style="3" customWidth="1"/>
    <col min="5891" max="5891" width="12.6640625" style="3" customWidth="1"/>
    <col min="5892" max="5892" width="5.6640625" style="3" customWidth="1"/>
    <col min="5893" max="5893" width="12.6640625" style="3" customWidth="1"/>
    <col min="5894" max="5894" width="5.6640625" style="3" customWidth="1"/>
    <col min="5895" max="5895" width="12.6640625" style="3" customWidth="1"/>
    <col min="5896" max="5896" width="5.6640625" style="3" customWidth="1"/>
    <col min="5897" max="5899" width="12.6640625" style="3" customWidth="1"/>
    <col min="5900" max="5901" width="5.6640625" style="3" customWidth="1"/>
    <col min="5902" max="5902" width="5.44140625" style="3" customWidth="1"/>
    <col min="5903" max="5905" width="5.5546875" style="3" customWidth="1"/>
    <col min="5906" max="5906" width="5.44140625" style="3" customWidth="1"/>
    <col min="5907" max="5907" width="4.88671875" style="3" customWidth="1"/>
    <col min="5908" max="6144" width="8.88671875" style="3"/>
    <col min="6145" max="6145" width="4.109375" style="3" customWidth="1"/>
    <col min="6146" max="6146" width="33.44140625" style="3" customWidth="1"/>
    <col min="6147" max="6147" width="12.6640625" style="3" customWidth="1"/>
    <col min="6148" max="6148" width="5.6640625" style="3" customWidth="1"/>
    <col min="6149" max="6149" width="12.6640625" style="3" customWidth="1"/>
    <col min="6150" max="6150" width="5.6640625" style="3" customWidth="1"/>
    <col min="6151" max="6151" width="12.6640625" style="3" customWidth="1"/>
    <col min="6152" max="6152" width="5.6640625" style="3" customWidth="1"/>
    <col min="6153" max="6155" width="12.6640625" style="3" customWidth="1"/>
    <col min="6156" max="6157" width="5.6640625" style="3" customWidth="1"/>
    <col min="6158" max="6158" width="5.44140625" style="3" customWidth="1"/>
    <col min="6159" max="6161" width="5.5546875" style="3" customWidth="1"/>
    <col min="6162" max="6162" width="5.44140625" style="3" customWidth="1"/>
    <col min="6163" max="6163" width="4.88671875" style="3" customWidth="1"/>
    <col min="6164" max="6400" width="8.88671875" style="3"/>
    <col min="6401" max="6401" width="4.109375" style="3" customWidth="1"/>
    <col min="6402" max="6402" width="33.44140625" style="3" customWidth="1"/>
    <col min="6403" max="6403" width="12.6640625" style="3" customWidth="1"/>
    <col min="6404" max="6404" width="5.6640625" style="3" customWidth="1"/>
    <col min="6405" max="6405" width="12.6640625" style="3" customWidth="1"/>
    <col min="6406" max="6406" width="5.6640625" style="3" customWidth="1"/>
    <col min="6407" max="6407" width="12.6640625" style="3" customWidth="1"/>
    <col min="6408" max="6408" width="5.6640625" style="3" customWidth="1"/>
    <col min="6409" max="6411" width="12.6640625" style="3" customWidth="1"/>
    <col min="6412" max="6413" width="5.6640625" style="3" customWidth="1"/>
    <col min="6414" max="6414" width="5.44140625" style="3" customWidth="1"/>
    <col min="6415" max="6417" width="5.5546875" style="3" customWidth="1"/>
    <col min="6418" max="6418" width="5.44140625" style="3" customWidth="1"/>
    <col min="6419" max="6419" width="4.88671875" style="3" customWidth="1"/>
    <col min="6420" max="6656" width="8.88671875" style="3"/>
    <col min="6657" max="6657" width="4.109375" style="3" customWidth="1"/>
    <col min="6658" max="6658" width="33.44140625" style="3" customWidth="1"/>
    <col min="6659" max="6659" width="12.6640625" style="3" customWidth="1"/>
    <col min="6660" max="6660" width="5.6640625" style="3" customWidth="1"/>
    <col min="6661" max="6661" width="12.6640625" style="3" customWidth="1"/>
    <col min="6662" max="6662" width="5.6640625" style="3" customWidth="1"/>
    <col min="6663" max="6663" width="12.6640625" style="3" customWidth="1"/>
    <col min="6664" max="6664" width="5.6640625" style="3" customWidth="1"/>
    <col min="6665" max="6667" width="12.6640625" style="3" customWidth="1"/>
    <col min="6668" max="6669" width="5.6640625" style="3" customWidth="1"/>
    <col min="6670" max="6670" width="5.44140625" style="3" customWidth="1"/>
    <col min="6671" max="6673" width="5.5546875" style="3" customWidth="1"/>
    <col min="6674" max="6674" width="5.44140625" style="3" customWidth="1"/>
    <col min="6675" max="6675" width="4.88671875" style="3" customWidth="1"/>
    <col min="6676" max="6912" width="8.88671875" style="3"/>
    <col min="6913" max="6913" width="4.109375" style="3" customWidth="1"/>
    <col min="6914" max="6914" width="33.44140625" style="3" customWidth="1"/>
    <col min="6915" max="6915" width="12.6640625" style="3" customWidth="1"/>
    <col min="6916" max="6916" width="5.6640625" style="3" customWidth="1"/>
    <col min="6917" max="6917" width="12.6640625" style="3" customWidth="1"/>
    <col min="6918" max="6918" width="5.6640625" style="3" customWidth="1"/>
    <col min="6919" max="6919" width="12.6640625" style="3" customWidth="1"/>
    <col min="6920" max="6920" width="5.6640625" style="3" customWidth="1"/>
    <col min="6921" max="6923" width="12.6640625" style="3" customWidth="1"/>
    <col min="6924" max="6925" width="5.6640625" style="3" customWidth="1"/>
    <col min="6926" max="6926" width="5.44140625" style="3" customWidth="1"/>
    <col min="6927" max="6929" width="5.5546875" style="3" customWidth="1"/>
    <col min="6930" max="6930" width="5.44140625" style="3" customWidth="1"/>
    <col min="6931" max="6931" width="4.88671875" style="3" customWidth="1"/>
    <col min="6932" max="7168" width="8.88671875" style="3"/>
    <col min="7169" max="7169" width="4.109375" style="3" customWidth="1"/>
    <col min="7170" max="7170" width="33.44140625" style="3" customWidth="1"/>
    <col min="7171" max="7171" width="12.6640625" style="3" customWidth="1"/>
    <col min="7172" max="7172" width="5.6640625" style="3" customWidth="1"/>
    <col min="7173" max="7173" width="12.6640625" style="3" customWidth="1"/>
    <col min="7174" max="7174" width="5.6640625" style="3" customWidth="1"/>
    <col min="7175" max="7175" width="12.6640625" style="3" customWidth="1"/>
    <col min="7176" max="7176" width="5.6640625" style="3" customWidth="1"/>
    <col min="7177" max="7179" width="12.6640625" style="3" customWidth="1"/>
    <col min="7180" max="7181" width="5.6640625" style="3" customWidth="1"/>
    <col min="7182" max="7182" width="5.44140625" style="3" customWidth="1"/>
    <col min="7183" max="7185" width="5.5546875" style="3" customWidth="1"/>
    <col min="7186" max="7186" width="5.44140625" style="3" customWidth="1"/>
    <col min="7187" max="7187" width="4.88671875" style="3" customWidth="1"/>
    <col min="7188" max="7424" width="8.88671875" style="3"/>
    <col min="7425" max="7425" width="4.109375" style="3" customWidth="1"/>
    <col min="7426" max="7426" width="33.44140625" style="3" customWidth="1"/>
    <col min="7427" max="7427" width="12.6640625" style="3" customWidth="1"/>
    <col min="7428" max="7428" width="5.6640625" style="3" customWidth="1"/>
    <col min="7429" max="7429" width="12.6640625" style="3" customWidth="1"/>
    <col min="7430" max="7430" width="5.6640625" style="3" customWidth="1"/>
    <col min="7431" max="7431" width="12.6640625" style="3" customWidth="1"/>
    <col min="7432" max="7432" width="5.6640625" style="3" customWidth="1"/>
    <col min="7433" max="7435" width="12.6640625" style="3" customWidth="1"/>
    <col min="7436" max="7437" width="5.6640625" style="3" customWidth="1"/>
    <col min="7438" max="7438" width="5.44140625" style="3" customWidth="1"/>
    <col min="7439" max="7441" width="5.5546875" style="3" customWidth="1"/>
    <col min="7442" max="7442" width="5.44140625" style="3" customWidth="1"/>
    <col min="7443" max="7443" width="4.88671875" style="3" customWidth="1"/>
    <col min="7444" max="7680" width="8.88671875" style="3"/>
    <col min="7681" max="7681" width="4.109375" style="3" customWidth="1"/>
    <col min="7682" max="7682" width="33.44140625" style="3" customWidth="1"/>
    <col min="7683" max="7683" width="12.6640625" style="3" customWidth="1"/>
    <col min="7684" max="7684" width="5.6640625" style="3" customWidth="1"/>
    <col min="7685" max="7685" width="12.6640625" style="3" customWidth="1"/>
    <col min="7686" max="7686" width="5.6640625" style="3" customWidth="1"/>
    <col min="7687" max="7687" width="12.6640625" style="3" customWidth="1"/>
    <col min="7688" max="7688" width="5.6640625" style="3" customWidth="1"/>
    <col min="7689" max="7691" width="12.6640625" style="3" customWidth="1"/>
    <col min="7692" max="7693" width="5.6640625" style="3" customWidth="1"/>
    <col min="7694" max="7694" width="5.44140625" style="3" customWidth="1"/>
    <col min="7695" max="7697" width="5.5546875" style="3" customWidth="1"/>
    <col min="7698" max="7698" width="5.44140625" style="3" customWidth="1"/>
    <col min="7699" max="7699" width="4.88671875" style="3" customWidth="1"/>
    <col min="7700" max="7936" width="8.88671875" style="3"/>
    <col min="7937" max="7937" width="4.109375" style="3" customWidth="1"/>
    <col min="7938" max="7938" width="33.44140625" style="3" customWidth="1"/>
    <col min="7939" max="7939" width="12.6640625" style="3" customWidth="1"/>
    <col min="7940" max="7940" width="5.6640625" style="3" customWidth="1"/>
    <col min="7941" max="7941" width="12.6640625" style="3" customWidth="1"/>
    <col min="7942" max="7942" width="5.6640625" style="3" customWidth="1"/>
    <col min="7943" max="7943" width="12.6640625" style="3" customWidth="1"/>
    <col min="7944" max="7944" width="5.6640625" style="3" customWidth="1"/>
    <col min="7945" max="7947" width="12.6640625" style="3" customWidth="1"/>
    <col min="7948" max="7949" width="5.6640625" style="3" customWidth="1"/>
    <col min="7950" max="7950" width="5.44140625" style="3" customWidth="1"/>
    <col min="7951" max="7953" width="5.5546875" style="3" customWidth="1"/>
    <col min="7954" max="7954" width="5.44140625" style="3" customWidth="1"/>
    <col min="7955" max="7955" width="4.88671875" style="3" customWidth="1"/>
    <col min="7956" max="8192" width="8.88671875" style="3"/>
    <col min="8193" max="8193" width="4.109375" style="3" customWidth="1"/>
    <col min="8194" max="8194" width="33.44140625" style="3" customWidth="1"/>
    <col min="8195" max="8195" width="12.6640625" style="3" customWidth="1"/>
    <col min="8196" max="8196" width="5.6640625" style="3" customWidth="1"/>
    <col min="8197" max="8197" width="12.6640625" style="3" customWidth="1"/>
    <col min="8198" max="8198" width="5.6640625" style="3" customWidth="1"/>
    <col min="8199" max="8199" width="12.6640625" style="3" customWidth="1"/>
    <col min="8200" max="8200" width="5.6640625" style="3" customWidth="1"/>
    <col min="8201" max="8203" width="12.6640625" style="3" customWidth="1"/>
    <col min="8204" max="8205" width="5.6640625" style="3" customWidth="1"/>
    <col min="8206" max="8206" width="5.44140625" style="3" customWidth="1"/>
    <col min="8207" max="8209" width="5.5546875" style="3" customWidth="1"/>
    <col min="8210" max="8210" width="5.44140625" style="3" customWidth="1"/>
    <col min="8211" max="8211" width="4.88671875" style="3" customWidth="1"/>
    <col min="8212" max="8448" width="8.88671875" style="3"/>
    <col min="8449" max="8449" width="4.109375" style="3" customWidth="1"/>
    <col min="8450" max="8450" width="33.44140625" style="3" customWidth="1"/>
    <col min="8451" max="8451" width="12.6640625" style="3" customWidth="1"/>
    <col min="8452" max="8452" width="5.6640625" style="3" customWidth="1"/>
    <col min="8453" max="8453" width="12.6640625" style="3" customWidth="1"/>
    <col min="8454" max="8454" width="5.6640625" style="3" customWidth="1"/>
    <col min="8455" max="8455" width="12.6640625" style="3" customWidth="1"/>
    <col min="8456" max="8456" width="5.6640625" style="3" customWidth="1"/>
    <col min="8457" max="8459" width="12.6640625" style="3" customWidth="1"/>
    <col min="8460" max="8461" width="5.6640625" style="3" customWidth="1"/>
    <col min="8462" max="8462" width="5.44140625" style="3" customWidth="1"/>
    <col min="8463" max="8465" width="5.5546875" style="3" customWidth="1"/>
    <col min="8466" max="8466" width="5.44140625" style="3" customWidth="1"/>
    <col min="8467" max="8467" width="4.88671875" style="3" customWidth="1"/>
    <col min="8468" max="8704" width="8.88671875" style="3"/>
    <col min="8705" max="8705" width="4.109375" style="3" customWidth="1"/>
    <col min="8706" max="8706" width="33.44140625" style="3" customWidth="1"/>
    <col min="8707" max="8707" width="12.6640625" style="3" customWidth="1"/>
    <col min="8708" max="8708" width="5.6640625" style="3" customWidth="1"/>
    <col min="8709" max="8709" width="12.6640625" style="3" customWidth="1"/>
    <col min="8710" max="8710" width="5.6640625" style="3" customWidth="1"/>
    <col min="8711" max="8711" width="12.6640625" style="3" customWidth="1"/>
    <col min="8712" max="8712" width="5.6640625" style="3" customWidth="1"/>
    <col min="8713" max="8715" width="12.6640625" style="3" customWidth="1"/>
    <col min="8716" max="8717" width="5.6640625" style="3" customWidth="1"/>
    <col min="8718" max="8718" width="5.44140625" style="3" customWidth="1"/>
    <col min="8719" max="8721" width="5.5546875" style="3" customWidth="1"/>
    <col min="8722" max="8722" width="5.44140625" style="3" customWidth="1"/>
    <col min="8723" max="8723" width="4.88671875" style="3" customWidth="1"/>
    <col min="8724" max="8960" width="8.88671875" style="3"/>
    <col min="8961" max="8961" width="4.109375" style="3" customWidth="1"/>
    <col min="8962" max="8962" width="33.44140625" style="3" customWidth="1"/>
    <col min="8963" max="8963" width="12.6640625" style="3" customWidth="1"/>
    <col min="8964" max="8964" width="5.6640625" style="3" customWidth="1"/>
    <col min="8965" max="8965" width="12.6640625" style="3" customWidth="1"/>
    <col min="8966" max="8966" width="5.6640625" style="3" customWidth="1"/>
    <col min="8967" max="8967" width="12.6640625" style="3" customWidth="1"/>
    <col min="8968" max="8968" width="5.6640625" style="3" customWidth="1"/>
    <col min="8969" max="8971" width="12.6640625" style="3" customWidth="1"/>
    <col min="8972" max="8973" width="5.6640625" style="3" customWidth="1"/>
    <col min="8974" max="8974" width="5.44140625" style="3" customWidth="1"/>
    <col min="8975" max="8977" width="5.5546875" style="3" customWidth="1"/>
    <col min="8978" max="8978" width="5.44140625" style="3" customWidth="1"/>
    <col min="8979" max="8979" width="4.88671875" style="3" customWidth="1"/>
    <col min="8980" max="9216" width="8.88671875" style="3"/>
    <col min="9217" max="9217" width="4.109375" style="3" customWidth="1"/>
    <col min="9218" max="9218" width="33.44140625" style="3" customWidth="1"/>
    <col min="9219" max="9219" width="12.6640625" style="3" customWidth="1"/>
    <col min="9220" max="9220" width="5.6640625" style="3" customWidth="1"/>
    <col min="9221" max="9221" width="12.6640625" style="3" customWidth="1"/>
    <col min="9222" max="9222" width="5.6640625" style="3" customWidth="1"/>
    <col min="9223" max="9223" width="12.6640625" style="3" customWidth="1"/>
    <col min="9224" max="9224" width="5.6640625" style="3" customWidth="1"/>
    <col min="9225" max="9227" width="12.6640625" style="3" customWidth="1"/>
    <col min="9228" max="9229" width="5.6640625" style="3" customWidth="1"/>
    <col min="9230" max="9230" width="5.44140625" style="3" customWidth="1"/>
    <col min="9231" max="9233" width="5.5546875" style="3" customWidth="1"/>
    <col min="9234" max="9234" width="5.44140625" style="3" customWidth="1"/>
    <col min="9235" max="9235" width="4.88671875" style="3" customWidth="1"/>
    <col min="9236" max="9472" width="8.88671875" style="3"/>
    <col min="9473" max="9473" width="4.109375" style="3" customWidth="1"/>
    <col min="9474" max="9474" width="33.44140625" style="3" customWidth="1"/>
    <col min="9475" max="9475" width="12.6640625" style="3" customWidth="1"/>
    <col min="9476" max="9476" width="5.6640625" style="3" customWidth="1"/>
    <col min="9477" max="9477" width="12.6640625" style="3" customWidth="1"/>
    <col min="9478" max="9478" width="5.6640625" style="3" customWidth="1"/>
    <col min="9479" max="9479" width="12.6640625" style="3" customWidth="1"/>
    <col min="9480" max="9480" width="5.6640625" style="3" customWidth="1"/>
    <col min="9481" max="9483" width="12.6640625" style="3" customWidth="1"/>
    <col min="9484" max="9485" width="5.6640625" style="3" customWidth="1"/>
    <col min="9486" max="9486" width="5.44140625" style="3" customWidth="1"/>
    <col min="9487" max="9489" width="5.5546875" style="3" customWidth="1"/>
    <col min="9490" max="9490" width="5.44140625" style="3" customWidth="1"/>
    <col min="9491" max="9491" width="4.88671875" style="3" customWidth="1"/>
    <col min="9492" max="9728" width="8.88671875" style="3"/>
    <col min="9729" max="9729" width="4.109375" style="3" customWidth="1"/>
    <col min="9730" max="9730" width="33.44140625" style="3" customWidth="1"/>
    <col min="9731" max="9731" width="12.6640625" style="3" customWidth="1"/>
    <col min="9732" max="9732" width="5.6640625" style="3" customWidth="1"/>
    <col min="9733" max="9733" width="12.6640625" style="3" customWidth="1"/>
    <col min="9734" max="9734" width="5.6640625" style="3" customWidth="1"/>
    <col min="9735" max="9735" width="12.6640625" style="3" customWidth="1"/>
    <col min="9736" max="9736" width="5.6640625" style="3" customWidth="1"/>
    <col min="9737" max="9739" width="12.6640625" style="3" customWidth="1"/>
    <col min="9740" max="9741" width="5.6640625" style="3" customWidth="1"/>
    <col min="9742" max="9742" width="5.44140625" style="3" customWidth="1"/>
    <col min="9743" max="9745" width="5.5546875" style="3" customWidth="1"/>
    <col min="9746" max="9746" width="5.44140625" style="3" customWidth="1"/>
    <col min="9747" max="9747" width="4.88671875" style="3" customWidth="1"/>
    <col min="9748" max="9984" width="8.88671875" style="3"/>
    <col min="9985" max="9985" width="4.109375" style="3" customWidth="1"/>
    <col min="9986" max="9986" width="33.44140625" style="3" customWidth="1"/>
    <col min="9987" max="9987" width="12.6640625" style="3" customWidth="1"/>
    <col min="9988" max="9988" width="5.6640625" style="3" customWidth="1"/>
    <col min="9989" max="9989" width="12.6640625" style="3" customWidth="1"/>
    <col min="9990" max="9990" width="5.6640625" style="3" customWidth="1"/>
    <col min="9991" max="9991" width="12.6640625" style="3" customWidth="1"/>
    <col min="9992" max="9992" width="5.6640625" style="3" customWidth="1"/>
    <col min="9993" max="9995" width="12.6640625" style="3" customWidth="1"/>
    <col min="9996" max="9997" width="5.6640625" style="3" customWidth="1"/>
    <col min="9998" max="9998" width="5.44140625" style="3" customWidth="1"/>
    <col min="9999" max="10001" width="5.5546875" style="3" customWidth="1"/>
    <col min="10002" max="10002" width="5.44140625" style="3" customWidth="1"/>
    <col min="10003" max="10003" width="4.88671875" style="3" customWidth="1"/>
    <col min="10004" max="10240" width="8.88671875" style="3"/>
    <col min="10241" max="10241" width="4.109375" style="3" customWidth="1"/>
    <col min="10242" max="10242" width="33.44140625" style="3" customWidth="1"/>
    <col min="10243" max="10243" width="12.6640625" style="3" customWidth="1"/>
    <col min="10244" max="10244" width="5.6640625" style="3" customWidth="1"/>
    <col min="10245" max="10245" width="12.6640625" style="3" customWidth="1"/>
    <col min="10246" max="10246" width="5.6640625" style="3" customWidth="1"/>
    <col min="10247" max="10247" width="12.6640625" style="3" customWidth="1"/>
    <col min="10248" max="10248" width="5.6640625" style="3" customWidth="1"/>
    <col min="10249" max="10251" width="12.6640625" style="3" customWidth="1"/>
    <col min="10252" max="10253" width="5.6640625" style="3" customWidth="1"/>
    <col min="10254" max="10254" width="5.44140625" style="3" customWidth="1"/>
    <col min="10255" max="10257" width="5.5546875" style="3" customWidth="1"/>
    <col min="10258" max="10258" width="5.44140625" style="3" customWidth="1"/>
    <col min="10259" max="10259" width="4.88671875" style="3" customWidth="1"/>
    <col min="10260" max="10496" width="8.88671875" style="3"/>
    <col min="10497" max="10497" width="4.109375" style="3" customWidth="1"/>
    <col min="10498" max="10498" width="33.44140625" style="3" customWidth="1"/>
    <col min="10499" max="10499" width="12.6640625" style="3" customWidth="1"/>
    <col min="10500" max="10500" width="5.6640625" style="3" customWidth="1"/>
    <col min="10501" max="10501" width="12.6640625" style="3" customWidth="1"/>
    <col min="10502" max="10502" width="5.6640625" style="3" customWidth="1"/>
    <col min="10503" max="10503" width="12.6640625" style="3" customWidth="1"/>
    <col min="10504" max="10504" width="5.6640625" style="3" customWidth="1"/>
    <col min="10505" max="10507" width="12.6640625" style="3" customWidth="1"/>
    <col min="10508" max="10509" width="5.6640625" style="3" customWidth="1"/>
    <col min="10510" max="10510" width="5.44140625" style="3" customWidth="1"/>
    <col min="10511" max="10513" width="5.5546875" style="3" customWidth="1"/>
    <col min="10514" max="10514" width="5.44140625" style="3" customWidth="1"/>
    <col min="10515" max="10515" width="4.88671875" style="3" customWidth="1"/>
    <col min="10516" max="10752" width="8.88671875" style="3"/>
    <col min="10753" max="10753" width="4.109375" style="3" customWidth="1"/>
    <col min="10754" max="10754" width="33.44140625" style="3" customWidth="1"/>
    <col min="10755" max="10755" width="12.6640625" style="3" customWidth="1"/>
    <col min="10756" max="10756" width="5.6640625" style="3" customWidth="1"/>
    <col min="10757" max="10757" width="12.6640625" style="3" customWidth="1"/>
    <col min="10758" max="10758" width="5.6640625" style="3" customWidth="1"/>
    <col min="10759" max="10759" width="12.6640625" style="3" customWidth="1"/>
    <col min="10760" max="10760" width="5.6640625" style="3" customWidth="1"/>
    <col min="10761" max="10763" width="12.6640625" style="3" customWidth="1"/>
    <col min="10764" max="10765" width="5.6640625" style="3" customWidth="1"/>
    <col min="10766" max="10766" width="5.44140625" style="3" customWidth="1"/>
    <col min="10767" max="10769" width="5.5546875" style="3" customWidth="1"/>
    <col min="10770" max="10770" width="5.44140625" style="3" customWidth="1"/>
    <col min="10771" max="10771" width="4.88671875" style="3" customWidth="1"/>
    <col min="10772" max="11008" width="8.88671875" style="3"/>
    <col min="11009" max="11009" width="4.109375" style="3" customWidth="1"/>
    <col min="11010" max="11010" width="33.44140625" style="3" customWidth="1"/>
    <col min="11011" max="11011" width="12.6640625" style="3" customWidth="1"/>
    <col min="11012" max="11012" width="5.6640625" style="3" customWidth="1"/>
    <col min="11013" max="11013" width="12.6640625" style="3" customWidth="1"/>
    <col min="11014" max="11014" width="5.6640625" style="3" customWidth="1"/>
    <col min="11015" max="11015" width="12.6640625" style="3" customWidth="1"/>
    <col min="11016" max="11016" width="5.6640625" style="3" customWidth="1"/>
    <col min="11017" max="11019" width="12.6640625" style="3" customWidth="1"/>
    <col min="11020" max="11021" width="5.6640625" style="3" customWidth="1"/>
    <col min="11022" max="11022" width="5.44140625" style="3" customWidth="1"/>
    <col min="11023" max="11025" width="5.5546875" style="3" customWidth="1"/>
    <col min="11026" max="11026" width="5.44140625" style="3" customWidth="1"/>
    <col min="11027" max="11027" width="4.88671875" style="3" customWidth="1"/>
    <col min="11028" max="11264" width="8.88671875" style="3"/>
    <col min="11265" max="11265" width="4.109375" style="3" customWidth="1"/>
    <col min="11266" max="11266" width="33.44140625" style="3" customWidth="1"/>
    <col min="11267" max="11267" width="12.6640625" style="3" customWidth="1"/>
    <col min="11268" max="11268" width="5.6640625" style="3" customWidth="1"/>
    <col min="11269" max="11269" width="12.6640625" style="3" customWidth="1"/>
    <col min="11270" max="11270" width="5.6640625" style="3" customWidth="1"/>
    <col min="11271" max="11271" width="12.6640625" style="3" customWidth="1"/>
    <col min="11272" max="11272" width="5.6640625" style="3" customWidth="1"/>
    <col min="11273" max="11275" width="12.6640625" style="3" customWidth="1"/>
    <col min="11276" max="11277" width="5.6640625" style="3" customWidth="1"/>
    <col min="11278" max="11278" width="5.44140625" style="3" customWidth="1"/>
    <col min="11279" max="11281" width="5.5546875" style="3" customWidth="1"/>
    <col min="11282" max="11282" width="5.44140625" style="3" customWidth="1"/>
    <col min="11283" max="11283" width="4.88671875" style="3" customWidth="1"/>
    <col min="11284" max="11520" width="8.88671875" style="3"/>
    <col min="11521" max="11521" width="4.109375" style="3" customWidth="1"/>
    <col min="11522" max="11522" width="33.44140625" style="3" customWidth="1"/>
    <col min="11523" max="11523" width="12.6640625" style="3" customWidth="1"/>
    <col min="11524" max="11524" width="5.6640625" style="3" customWidth="1"/>
    <col min="11525" max="11525" width="12.6640625" style="3" customWidth="1"/>
    <col min="11526" max="11526" width="5.6640625" style="3" customWidth="1"/>
    <col min="11527" max="11527" width="12.6640625" style="3" customWidth="1"/>
    <col min="11528" max="11528" width="5.6640625" style="3" customWidth="1"/>
    <col min="11529" max="11531" width="12.6640625" style="3" customWidth="1"/>
    <col min="11532" max="11533" width="5.6640625" style="3" customWidth="1"/>
    <col min="11534" max="11534" width="5.44140625" style="3" customWidth="1"/>
    <col min="11535" max="11537" width="5.5546875" style="3" customWidth="1"/>
    <col min="11538" max="11538" width="5.44140625" style="3" customWidth="1"/>
    <col min="11539" max="11539" width="4.88671875" style="3" customWidth="1"/>
    <col min="11540" max="11776" width="8.88671875" style="3"/>
    <col min="11777" max="11777" width="4.109375" style="3" customWidth="1"/>
    <col min="11778" max="11778" width="33.44140625" style="3" customWidth="1"/>
    <col min="11779" max="11779" width="12.6640625" style="3" customWidth="1"/>
    <col min="11780" max="11780" width="5.6640625" style="3" customWidth="1"/>
    <col min="11781" max="11781" width="12.6640625" style="3" customWidth="1"/>
    <col min="11782" max="11782" width="5.6640625" style="3" customWidth="1"/>
    <col min="11783" max="11783" width="12.6640625" style="3" customWidth="1"/>
    <col min="11784" max="11784" width="5.6640625" style="3" customWidth="1"/>
    <col min="11785" max="11787" width="12.6640625" style="3" customWidth="1"/>
    <col min="11788" max="11789" width="5.6640625" style="3" customWidth="1"/>
    <col min="11790" max="11790" width="5.44140625" style="3" customWidth="1"/>
    <col min="11791" max="11793" width="5.5546875" style="3" customWidth="1"/>
    <col min="11794" max="11794" width="5.44140625" style="3" customWidth="1"/>
    <col min="11795" max="11795" width="4.88671875" style="3" customWidth="1"/>
    <col min="11796" max="12032" width="8.88671875" style="3"/>
    <col min="12033" max="12033" width="4.109375" style="3" customWidth="1"/>
    <col min="12034" max="12034" width="33.44140625" style="3" customWidth="1"/>
    <col min="12035" max="12035" width="12.6640625" style="3" customWidth="1"/>
    <col min="12036" max="12036" width="5.6640625" style="3" customWidth="1"/>
    <col min="12037" max="12037" width="12.6640625" style="3" customWidth="1"/>
    <col min="12038" max="12038" width="5.6640625" style="3" customWidth="1"/>
    <col min="12039" max="12039" width="12.6640625" style="3" customWidth="1"/>
    <col min="12040" max="12040" width="5.6640625" style="3" customWidth="1"/>
    <col min="12041" max="12043" width="12.6640625" style="3" customWidth="1"/>
    <col min="12044" max="12045" width="5.6640625" style="3" customWidth="1"/>
    <col min="12046" max="12046" width="5.44140625" style="3" customWidth="1"/>
    <col min="12047" max="12049" width="5.5546875" style="3" customWidth="1"/>
    <col min="12050" max="12050" width="5.44140625" style="3" customWidth="1"/>
    <col min="12051" max="12051" width="4.88671875" style="3" customWidth="1"/>
    <col min="12052" max="12288" width="8.88671875" style="3"/>
    <col min="12289" max="12289" width="4.109375" style="3" customWidth="1"/>
    <col min="12290" max="12290" width="33.44140625" style="3" customWidth="1"/>
    <col min="12291" max="12291" width="12.6640625" style="3" customWidth="1"/>
    <col min="12292" max="12292" width="5.6640625" style="3" customWidth="1"/>
    <col min="12293" max="12293" width="12.6640625" style="3" customWidth="1"/>
    <col min="12294" max="12294" width="5.6640625" style="3" customWidth="1"/>
    <col min="12295" max="12295" width="12.6640625" style="3" customWidth="1"/>
    <col min="12296" max="12296" width="5.6640625" style="3" customWidth="1"/>
    <col min="12297" max="12299" width="12.6640625" style="3" customWidth="1"/>
    <col min="12300" max="12301" width="5.6640625" style="3" customWidth="1"/>
    <col min="12302" max="12302" width="5.44140625" style="3" customWidth="1"/>
    <col min="12303" max="12305" width="5.5546875" style="3" customWidth="1"/>
    <col min="12306" max="12306" width="5.44140625" style="3" customWidth="1"/>
    <col min="12307" max="12307" width="4.88671875" style="3" customWidth="1"/>
    <col min="12308" max="12544" width="8.88671875" style="3"/>
    <col min="12545" max="12545" width="4.109375" style="3" customWidth="1"/>
    <col min="12546" max="12546" width="33.44140625" style="3" customWidth="1"/>
    <col min="12547" max="12547" width="12.6640625" style="3" customWidth="1"/>
    <col min="12548" max="12548" width="5.6640625" style="3" customWidth="1"/>
    <col min="12549" max="12549" width="12.6640625" style="3" customWidth="1"/>
    <col min="12550" max="12550" width="5.6640625" style="3" customWidth="1"/>
    <col min="12551" max="12551" width="12.6640625" style="3" customWidth="1"/>
    <col min="12552" max="12552" width="5.6640625" style="3" customWidth="1"/>
    <col min="12553" max="12555" width="12.6640625" style="3" customWidth="1"/>
    <col min="12556" max="12557" width="5.6640625" style="3" customWidth="1"/>
    <col min="12558" max="12558" width="5.44140625" style="3" customWidth="1"/>
    <col min="12559" max="12561" width="5.5546875" style="3" customWidth="1"/>
    <col min="12562" max="12562" width="5.44140625" style="3" customWidth="1"/>
    <col min="12563" max="12563" width="4.88671875" style="3" customWidth="1"/>
    <col min="12564" max="12800" width="8.88671875" style="3"/>
    <col min="12801" max="12801" width="4.109375" style="3" customWidth="1"/>
    <col min="12802" max="12802" width="33.44140625" style="3" customWidth="1"/>
    <col min="12803" max="12803" width="12.6640625" style="3" customWidth="1"/>
    <col min="12804" max="12804" width="5.6640625" style="3" customWidth="1"/>
    <col min="12805" max="12805" width="12.6640625" style="3" customWidth="1"/>
    <col min="12806" max="12806" width="5.6640625" style="3" customWidth="1"/>
    <col min="12807" max="12807" width="12.6640625" style="3" customWidth="1"/>
    <col min="12808" max="12808" width="5.6640625" style="3" customWidth="1"/>
    <col min="12809" max="12811" width="12.6640625" style="3" customWidth="1"/>
    <col min="12812" max="12813" width="5.6640625" style="3" customWidth="1"/>
    <col min="12814" max="12814" width="5.44140625" style="3" customWidth="1"/>
    <col min="12815" max="12817" width="5.5546875" style="3" customWidth="1"/>
    <col min="12818" max="12818" width="5.44140625" style="3" customWidth="1"/>
    <col min="12819" max="12819" width="4.88671875" style="3" customWidth="1"/>
    <col min="12820" max="13056" width="8.88671875" style="3"/>
    <col min="13057" max="13057" width="4.109375" style="3" customWidth="1"/>
    <col min="13058" max="13058" width="33.44140625" style="3" customWidth="1"/>
    <col min="13059" max="13059" width="12.6640625" style="3" customWidth="1"/>
    <col min="13060" max="13060" width="5.6640625" style="3" customWidth="1"/>
    <col min="13061" max="13061" width="12.6640625" style="3" customWidth="1"/>
    <col min="13062" max="13062" width="5.6640625" style="3" customWidth="1"/>
    <col min="13063" max="13063" width="12.6640625" style="3" customWidth="1"/>
    <col min="13064" max="13064" width="5.6640625" style="3" customWidth="1"/>
    <col min="13065" max="13067" width="12.6640625" style="3" customWidth="1"/>
    <col min="13068" max="13069" width="5.6640625" style="3" customWidth="1"/>
    <col min="13070" max="13070" width="5.44140625" style="3" customWidth="1"/>
    <col min="13071" max="13073" width="5.5546875" style="3" customWidth="1"/>
    <col min="13074" max="13074" width="5.44140625" style="3" customWidth="1"/>
    <col min="13075" max="13075" width="4.88671875" style="3" customWidth="1"/>
    <col min="13076" max="13312" width="8.88671875" style="3"/>
    <col min="13313" max="13313" width="4.109375" style="3" customWidth="1"/>
    <col min="13314" max="13314" width="33.44140625" style="3" customWidth="1"/>
    <col min="13315" max="13315" width="12.6640625" style="3" customWidth="1"/>
    <col min="13316" max="13316" width="5.6640625" style="3" customWidth="1"/>
    <col min="13317" max="13317" width="12.6640625" style="3" customWidth="1"/>
    <col min="13318" max="13318" width="5.6640625" style="3" customWidth="1"/>
    <col min="13319" max="13319" width="12.6640625" style="3" customWidth="1"/>
    <col min="13320" max="13320" width="5.6640625" style="3" customWidth="1"/>
    <col min="13321" max="13323" width="12.6640625" style="3" customWidth="1"/>
    <col min="13324" max="13325" width="5.6640625" style="3" customWidth="1"/>
    <col min="13326" max="13326" width="5.44140625" style="3" customWidth="1"/>
    <col min="13327" max="13329" width="5.5546875" style="3" customWidth="1"/>
    <col min="13330" max="13330" width="5.44140625" style="3" customWidth="1"/>
    <col min="13331" max="13331" width="4.88671875" style="3" customWidth="1"/>
    <col min="13332" max="13568" width="8.88671875" style="3"/>
    <col min="13569" max="13569" width="4.109375" style="3" customWidth="1"/>
    <col min="13570" max="13570" width="33.44140625" style="3" customWidth="1"/>
    <col min="13571" max="13571" width="12.6640625" style="3" customWidth="1"/>
    <col min="13572" max="13572" width="5.6640625" style="3" customWidth="1"/>
    <col min="13573" max="13573" width="12.6640625" style="3" customWidth="1"/>
    <col min="13574" max="13574" width="5.6640625" style="3" customWidth="1"/>
    <col min="13575" max="13575" width="12.6640625" style="3" customWidth="1"/>
    <col min="13576" max="13576" width="5.6640625" style="3" customWidth="1"/>
    <col min="13577" max="13579" width="12.6640625" style="3" customWidth="1"/>
    <col min="13580" max="13581" width="5.6640625" style="3" customWidth="1"/>
    <col min="13582" max="13582" width="5.44140625" style="3" customWidth="1"/>
    <col min="13583" max="13585" width="5.5546875" style="3" customWidth="1"/>
    <col min="13586" max="13586" width="5.44140625" style="3" customWidth="1"/>
    <col min="13587" max="13587" width="4.88671875" style="3" customWidth="1"/>
    <col min="13588" max="13824" width="8.88671875" style="3"/>
    <col min="13825" max="13825" width="4.109375" style="3" customWidth="1"/>
    <col min="13826" max="13826" width="33.44140625" style="3" customWidth="1"/>
    <col min="13827" max="13827" width="12.6640625" style="3" customWidth="1"/>
    <col min="13828" max="13828" width="5.6640625" style="3" customWidth="1"/>
    <col min="13829" max="13829" width="12.6640625" style="3" customWidth="1"/>
    <col min="13830" max="13830" width="5.6640625" style="3" customWidth="1"/>
    <col min="13831" max="13831" width="12.6640625" style="3" customWidth="1"/>
    <col min="13832" max="13832" width="5.6640625" style="3" customWidth="1"/>
    <col min="13833" max="13835" width="12.6640625" style="3" customWidth="1"/>
    <col min="13836" max="13837" width="5.6640625" style="3" customWidth="1"/>
    <col min="13838" max="13838" width="5.44140625" style="3" customWidth="1"/>
    <col min="13839" max="13841" width="5.5546875" style="3" customWidth="1"/>
    <col min="13842" max="13842" width="5.44140625" style="3" customWidth="1"/>
    <col min="13843" max="13843" width="4.88671875" style="3" customWidth="1"/>
    <col min="13844" max="14080" width="8.88671875" style="3"/>
    <col min="14081" max="14081" width="4.109375" style="3" customWidth="1"/>
    <col min="14082" max="14082" width="33.44140625" style="3" customWidth="1"/>
    <col min="14083" max="14083" width="12.6640625" style="3" customWidth="1"/>
    <col min="14084" max="14084" width="5.6640625" style="3" customWidth="1"/>
    <col min="14085" max="14085" width="12.6640625" style="3" customWidth="1"/>
    <col min="14086" max="14086" width="5.6640625" style="3" customWidth="1"/>
    <col min="14087" max="14087" width="12.6640625" style="3" customWidth="1"/>
    <col min="14088" max="14088" width="5.6640625" style="3" customWidth="1"/>
    <col min="14089" max="14091" width="12.6640625" style="3" customWidth="1"/>
    <col min="14092" max="14093" width="5.6640625" style="3" customWidth="1"/>
    <col min="14094" max="14094" width="5.44140625" style="3" customWidth="1"/>
    <col min="14095" max="14097" width="5.5546875" style="3" customWidth="1"/>
    <col min="14098" max="14098" width="5.44140625" style="3" customWidth="1"/>
    <col min="14099" max="14099" width="4.88671875" style="3" customWidth="1"/>
    <col min="14100" max="14336" width="8.88671875" style="3"/>
    <col min="14337" max="14337" width="4.109375" style="3" customWidth="1"/>
    <col min="14338" max="14338" width="33.44140625" style="3" customWidth="1"/>
    <col min="14339" max="14339" width="12.6640625" style="3" customWidth="1"/>
    <col min="14340" max="14340" width="5.6640625" style="3" customWidth="1"/>
    <col min="14341" max="14341" width="12.6640625" style="3" customWidth="1"/>
    <col min="14342" max="14342" width="5.6640625" style="3" customWidth="1"/>
    <col min="14343" max="14343" width="12.6640625" style="3" customWidth="1"/>
    <col min="14344" max="14344" width="5.6640625" style="3" customWidth="1"/>
    <col min="14345" max="14347" width="12.6640625" style="3" customWidth="1"/>
    <col min="14348" max="14349" width="5.6640625" style="3" customWidth="1"/>
    <col min="14350" max="14350" width="5.44140625" style="3" customWidth="1"/>
    <col min="14351" max="14353" width="5.5546875" style="3" customWidth="1"/>
    <col min="14354" max="14354" width="5.44140625" style="3" customWidth="1"/>
    <col min="14355" max="14355" width="4.88671875" style="3" customWidth="1"/>
    <col min="14356" max="14592" width="8.88671875" style="3"/>
    <col min="14593" max="14593" width="4.109375" style="3" customWidth="1"/>
    <col min="14594" max="14594" width="33.44140625" style="3" customWidth="1"/>
    <col min="14595" max="14595" width="12.6640625" style="3" customWidth="1"/>
    <col min="14596" max="14596" width="5.6640625" style="3" customWidth="1"/>
    <col min="14597" max="14597" width="12.6640625" style="3" customWidth="1"/>
    <col min="14598" max="14598" width="5.6640625" style="3" customWidth="1"/>
    <col min="14599" max="14599" width="12.6640625" style="3" customWidth="1"/>
    <col min="14600" max="14600" width="5.6640625" style="3" customWidth="1"/>
    <col min="14601" max="14603" width="12.6640625" style="3" customWidth="1"/>
    <col min="14604" max="14605" width="5.6640625" style="3" customWidth="1"/>
    <col min="14606" max="14606" width="5.44140625" style="3" customWidth="1"/>
    <col min="14607" max="14609" width="5.5546875" style="3" customWidth="1"/>
    <col min="14610" max="14610" width="5.44140625" style="3" customWidth="1"/>
    <col min="14611" max="14611" width="4.88671875" style="3" customWidth="1"/>
    <col min="14612" max="14848" width="8.88671875" style="3"/>
    <col min="14849" max="14849" width="4.109375" style="3" customWidth="1"/>
    <col min="14850" max="14850" width="33.44140625" style="3" customWidth="1"/>
    <col min="14851" max="14851" width="12.6640625" style="3" customWidth="1"/>
    <col min="14852" max="14852" width="5.6640625" style="3" customWidth="1"/>
    <col min="14853" max="14853" width="12.6640625" style="3" customWidth="1"/>
    <col min="14854" max="14854" width="5.6640625" style="3" customWidth="1"/>
    <col min="14855" max="14855" width="12.6640625" style="3" customWidth="1"/>
    <col min="14856" max="14856" width="5.6640625" style="3" customWidth="1"/>
    <col min="14857" max="14859" width="12.6640625" style="3" customWidth="1"/>
    <col min="14860" max="14861" width="5.6640625" style="3" customWidth="1"/>
    <col min="14862" max="14862" width="5.44140625" style="3" customWidth="1"/>
    <col min="14863" max="14865" width="5.5546875" style="3" customWidth="1"/>
    <col min="14866" max="14866" width="5.44140625" style="3" customWidth="1"/>
    <col min="14867" max="14867" width="4.88671875" style="3" customWidth="1"/>
    <col min="14868" max="15104" width="8.88671875" style="3"/>
    <col min="15105" max="15105" width="4.109375" style="3" customWidth="1"/>
    <col min="15106" max="15106" width="33.44140625" style="3" customWidth="1"/>
    <col min="15107" max="15107" width="12.6640625" style="3" customWidth="1"/>
    <col min="15108" max="15108" width="5.6640625" style="3" customWidth="1"/>
    <col min="15109" max="15109" width="12.6640625" style="3" customWidth="1"/>
    <col min="15110" max="15110" width="5.6640625" style="3" customWidth="1"/>
    <col min="15111" max="15111" width="12.6640625" style="3" customWidth="1"/>
    <col min="15112" max="15112" width="5.6640625" style="3" customWidth="1"/>
    <col min="15113" max="15115" width="12.6640625" style="3" customWidth="1"/>
    <col min="15116" max="15117" width="5.6640625" style="3" customWidth="1"/>
    <col min="15118" max="15118" width="5.44140625" style="3" customWidth="1"/>
    <col min="15119" max="15121" width="5.5546875" style="3" customWidth="1"/>
    <col min="15122" max="15122" width="5.44140625" style="3" customWidth="1"/>
    <col min="15123" max="15123" width="4.88671875" style="3" customWidth="1"/>
    <col min="15124" max="15360" width="8.88671875" style="3"/>
    <col min="15361" max="15361" width="4.109375" style="3" customWidth="1"/>
    <col min="15362" max="15362" width="33.44140625" style="3" customWidth="1"/>
    <col min="15363" max="15363" width="12.6640625" style="3" customWidth="1"/>
    <col min="15364" max="15364" width="5.6640625" style="3" customWidth="1"/>
    <col min="15365" max="15365" width="12.6640625" style="3" customWidth="1"/>
    <col min="15366" max="15366" width="5.6640625" style="3" customWidth="1"/>
    <col min="15367" max="15367" width="12.6640625" style="3" customWidth="1"/>
    <col min="15368" max="15368" width="5.6640625" style="3" customWidth="1"/>
    <col min="15369" max="15371" width="12.6640625" style="3" customWidth="1"/>
    <col min="15372" max="15373" width="5.6640625" style="3" customWidth="1"/>
    <col min="15374" max="15374" width="5.44140625" style="3" customWidth="1"/>
    <col min="15375" max="15377" width="5.5546875" style="3" customWidth="1"/>
    <col min="15378" max="15378" width="5.44140625" style="3" customWidth="1"/>
    <col min="15379" max="15379" width="4.88671875" style="3" customWidth="1"/>
    <col min="15380" max="15616" width="8.88671875" style="3"/>
    <col min="15617" max="15617" width="4.109375" style="3" customWidth="1"/>
    <col min="15618" max="15618" width="33.44140625" style="3" customWidth="1"/>
    <col min="15619" max="15619" width="12.6640625" style="3" customWidth="1"/>
    <col min="15620" max="15620" width="5.6640625" style="3" customWidth="1"/>
    <col min="15621" max="15621" width="12.6640625" style="3" customWidth="1"/>
    <col min="15622" max="15622" width="5.6640625" style="3" customWidth="1"/>
    <col min="15623" max="15623" width="12.6640625" style="3" customWidth="1"/>
    <col min="15624" max="15624" width="5.6640625" style="3" customWidth="1"/>
    <col min="15625" max="15627" width="12.6640625" style="3" customWidth="1"/>
    <col min="15628" max="15629" width="5.6640625" style="3" customWidth="1"/>
    <col min="15630" max="15630" width="5.44140625" style="3" customWidth="1"/>
    <col min="15631" max="15633" width="5.5546875" style="3" customWidth="1"/>
    <col min="15634" max="15634" width="5.44140625" style="3" customWidth="1"/>
    <col min="15635" max="15635" width="4.88671875" style="3" customWidth="1"/>
    <col min="15636" max="15872" width="8.88671875" style="3"/>
    <col min="15873" max="15873" width="4.109375" style="3" customWidth="1"/>
    <col min="15874" max="15874" width="33.44140625" style="3" customWidth="1"/>
    <col min="15875" max="15875" width="12.6640625" style="3" customWidth="1"/>
    <col min="15876" max="15876" width="5.6640625" style="3" customWidth="1"/>
    <col min="15877" max="15877" width="12.6640625" style="3" customWidth="1"/>
    <col min="15878" max="15878" width="5.6640625" style="3" customWidth="1"/>
    <col min="15879" max="15879" width="12.6640625" style="3" customWidth="1"/>
    <col min="15880" max="15880" width="5.6640625" style="3" customWidth="1"/>
    <col min="15881" max="15883" width="12.6640625" style="3" customWidth="1"/>
    <col min="15884" max="15885" width="5.6640625" style="3" customWidth="1"/>
    <col min="15886" max="15886" width="5.44140625" style="3" customWidth="1"/>
    <col min="15887" max="15889" width="5.5546875" style="3" customWidth="1"/>
    <col min="15890" max="15890" width="5.44140625" style="3" customWidth="1"/>
    <col min="15891" max="15891" width="4.88671875" style="3" customWidth="1"/>
    <col min="15892" max="16128" width="8.88671875" style="3"/>
    <col min="16129" max="16129" width="4.109375" style="3" customWidth="1"/>
    <col min="16130" max="16130" width="33.44140625" style="3" customWidth="1"/>
    <col min="16131" max="16131" width="12.6640625" style="3" customWidth="1"/>
    <col min="16132" max="16132" width="5.6640625" style="3" customWidth="1"/>
    <col min="16133" max="16133" width="12.6640625" style="3" customWidth="1"/>
    <col min="16134" max="16134" width="5.6640625" style="3" customWidth="1"/>
    <col min="16135" max="16135" width="12.6640625" style="3" customWidth="1"/>
    <col min="16136" max="16136" width="5.6640625" style="3" customWidth="1"/>
    <col min="16137" max="16139" width="12.6640625" style="3" customWidth="1"/>
    <col min="16140" max="16141" width="5.6640625" style="3" customWidth="1"/>
    <col min="16142" max="16142" width="5.44140625" style="3" customWidth="1"/>
    <col min="16143" max="16145" width="5.5546875" style="3" customWidth="1"/>
    <col min="16146" max="16146" width="5.44140625" style="3" customWidth="1"/>
    <col min="16147" max="16147" width="4.88671875" style="3" customWidth="1"/>
    <col min="16148" max="16384" width="8.88671875" style="3"/>
  </cols>
  <sheetData>
    <row r="1" spans="1:20" x14ac:dyDescent="0.25">
      <c r="A1" s="105"/>
    </row>
    <row r="2" spans="1:20" x14ac:dyDescent="0.25">
      <c r="A2" s="251" t="s">
        <v>221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106"/>
      <c r="Q2" s="107"/>
    </row>
    <row r="3" spans="1:20" x14ac:dyDescent="0.25">
      <c r="A3" s="105" t="str">
        <f>'[2]1-Zaposlenost'!$A$1</f>
        <v>Trgovačko društvo: Zagrebački velesajam d.o.o.</v>
      </c>
      <c r="B3" s="108"/>
      <c r="C3" s="108"/>
      <c r="D3" s="108"/>
      <c r="E3" s="108"/>
      <c r="F3" s="108"/>
      <c r="G3" s="108"/>
      <c r="H3" s="108"/>
      <c r="I3" s="108"/>
      <c r="J3" s="108"/>
      <c r="K3" s="252" t="s">
        <v>222</v>
      </c>
      <c r="L3" s="252"/>
      <c r="M3" s="252"/>
      <c r="N3" s="252"/>
      <c r="O3" s="252"/>
    </row>
    <row r="4" spans="1:20" s="105" customFormat="1" x14ac:dyDescent="0.25">
      <c r="A4" s="253" t="s">
        <v>2</v>
      </c>
      <c r="B4" s="256" t="s">
        <v>223</v>
      </c>
      <c r="C4" s="259" t="s">
        <v>224</v>
      </c>
      <c r="D4" s="259"/>
      <c r="E4" s="259" t="s">
        <v>172</v>
      </c>
      <c r="F4" s="259"/>
      <c r="G4" s="259"/>
      <c r="H4" s="259"/>
      <c r="I4" s="261" t="s">
        <v>283</v>
      </c>
      <c r="J4" s="262"/>
      <c r="K4" s="262"/>
      <c r="L4" s="263"/>
      <c r="M4" s="264" t="s">
        <v>173</v>
      </c>
      <c r="N4" s="264"/>
      <c r="O4" s="265"/>
      <c r="P4" s="3"/>
    </row>
    <row r="5" spans="1:20" s="105" customFormat="1" ht="69" x14ac:dyDescent="0.25">
      <c r="A5" s="254"/>
      <c r="B5" s="257"/>
      <c r="C5" s="260"/>
      <c r="D5" s="260"/>
      <c r="E5" s="267" t="s">
        <v>225</v>
      </c>
      <c r="F5" s="267"/>
      <c r="G5" s="267" t="s">
        <v>226</v>
      </c>
      <c r="H5" s="267"/>
      <c r="I5" s="109" t="s">
        <v>176</v>
      </c>
      <c r="J5" s="110" t="s">
        <v>177</v>
      </c>
      <c r="K5" s="249" t="s">
        <v>227</v>
      </c>
      <c r="L5" s="250"/>
      <c r="M5" s="258"/>
      <c r="N5" s="258"/>
      <c r="O5" s="266"/>
      <c r="P5" s="3"/>
    </row>
    <row r="6" spans="1:20" s="105" customFormat="1" x14ac:dyDescent="0.3">
      <c r="A6" s="255"/>
      <c r="B6" s="258"/>
      <c r="C6" s="111" t="s">
        <v>228</v>
      </c>
      <c r="D6" s="112" t="s">
        <v>229</v>
      </c>
      <c r="E6" s="111" t="s">
        <v>228</v>
      </c>
      <c r="F6" s="112" t="s">
        <v>229</v>
      </c>
      <c r="G6" s="111" t="s">
        <v>228</v>
      </c>
      <c r="H6" s="112" t="s">
        <v>229</v>
      </c>
      <c r="I6" s="113" t="s">
        <v>228</v>
      </c>
      <c r="J6" s="114" t="s">
        <v>228</v>
      </c>
      <c r="K6" s="114" t="s">
        <v>228</v>
      </c>
      <c r="L6" s="115" t="s">
        <v>229</v>
      </c>
      <c r="M6" s="116" t="s">
        <v>230</v>
      </c>
      <c r="N6" s="116" t="s">
        <v>231</v>
      </c>
      <c r="O6" s="112" t="s">
        <v>232</v>
      </c>
    </row>
    <row r="7" spans="1:20" s="120" customFormat="1" ht="10.8" x14ac:dyDescent="0.3">
      <c r="A7" s="117">
        <v>1</v>
      </c>
      <c r="B7" s="118">
        <v>2</v>
      </c>
      <c r="C7" s="117">
        <v>3</v>
      </c>
      <c r="D7" s="119">
        <v>4</v>
      </c>
      <c r="E7" s="117">
        <v>5</v>
      </c>
      <c r="F7" s="119">
        <v>6</v>
      </c>
      <c r="G7" s="117">
        <v>7</v>
      </c>
      <c r="H7" s="119">
        <v>8</v>
      </c>
      <c r="I7" s="119">
        <v>9</v>
      </c>
      <c r="J7" s="119">
        <v>10</v>
      </c>
      <c r="K7" s="119">
        <v>11</v>
      </c>
      <c r="L7" s="119">
        <v>12</v>
      </c>
      <c r="M7" s="118">
        <v>13</v>
      </c>
      <c r="N7" s="118">
        <v>14</v>
      </c>
      <c r="O7" s="119">
        <v>15</v>
      </c>
    </row>
    <row r="8" spans="1:20" s="128" customFormat="1" ht="27.6" x14ac:dyDescent="0.3">
      <c r="A8" s="121" t="s">
        <v>233</v>
      </c>
      <c r="B8" s="122" t="s">
        <v>234</v>
      </c>
      <c r="C8" s="123"/>
      <c r="D8" s="124"/>
      <c r="E8" s="123"/>
      <c r="F8" s="124"/>
      <c r="G8" s="123"/>
      <c r="H8" s="124"/>
      <c r="I8" s="125"/>
      <c r="J8" s="126"/>
      <c r="K8" s="126"/>
      <c r="L8" s="127"/>
      <c r="M8" s="106"/>
      <c r="N8" s="106"/>
      <c r="O8" s="124"/>
    </row>
    <row r="9" spans="1:20" s="105" customFormat="1" x14ac:dyDescent="0.3">
      <c r="A9" s="129" t="s">
        <v>5</v>
      </c>
      <c r="B9" s="130" t="s">
        <v>235</v>
      </c>
      <c r="C9" s="131">
        <v>115045</v>
      </c>
      <c r="D9" s="132">
        <f>IF(C9=0,"",C9/C$23*100)</f>
        <v>100</v>
      </c>
      <c r="E9" s="133">
        <f>4180682-E13</f>
        <v>3707282</v>
      </c>
      <c r="F9" s="132">
        <f>IF(E9=0,"",E9/E$23*100)</f>
        <v>88.676488668595226</v>
      </c>
      <c r="G9" s="133">
        <f>399598-G13</f>
        <v>162538</v>
      </c>
      <c r="H9" s="132">
        <f>IF(G9=0,"",G9/G$23*100)</f>
        <v>40.675378755649426</v>
      </c>
      <c r="I9" s="133">
        <f>3193957-I13</f>
        <v>772957</v>
      </c>
      <c r="J9" s="134">
        <f>1427385-J13</f>
        <v>1139385</v>
      </c>
      <c r="K9" s="135">
        <f>I9+J9</f>
        <v>1912342</v>
      </c>
      <c r="L9" s="136">
        <f>IF(I9=0,"",I9/I$23*100)</f>
        <v>24.200607584886082</v>
      </c>
      <c r="M9" s="137">
        <f t="shared" ref="M9:M23" si="0">IF(C9=0,"",G9/C9*100)</f>
        <v>141.28210700160807</v>
      </c>
      <c r="N9" s="137">
        <f t="shared" ref="N9:N23" si="1">IF(E9=0,"",G9/E9*100)</f>
        <v>4.384290161902979</v>
      </c>
      <c r="O9" s="138">
        <f t="shared" ref="O9:O23" si="2">IF(G9=0,"",K9/G9*100)</f>
        <v>1176.5507142945035</v>
      </c>
    </row>
    <row r="10" spans="1:20" s="105" customFormat="1" x14ac:dyDescent="0.3">
      <c r="A10" s="129" t="s">
        <v>45</v>
      </c>
      <c r="B10" s="130" t="s">
        <v>236</v>
      </c>
      <c r="C10" s="131">
        <f>SUM(C11:C20)</f>
        <v>0</v>
      </c>
      <c r="D10" s="132" t="str">
        <f>IF(C10=0,"",C10/C$23*100)</f>
        <v/>
      </c>
      <c r="E10" s="131">
        <f>SUM(E11:E20)</f>
        <v>473400</v>
      </c>
      <c r="F10" s="132">
        <f>IF(E10=0,"",E10/E$23*100)</f>
        <v>11.323511331404781</v>
      </c>
      <c r="G10" s="131">
        <f>SUM(G11:G20)</f>
        <v>237060</v>
      </c>
      <c r="H10" s="132">
        <f>IF(G10=0,"",G10/G$23*100)</f>
        <v>59.324621244350574</v>
      </c>
      <c r="I10" s="131">
        <f t="shared" ref="I10:K10" si="3">SUM(I11:I20)</f>
        <v>2421000</v>
      </c>
      <c r="J10" s="135">
        <f t="shared" si="3"/>
        <v>288000</v>
      </c>
      <c r="K10" s="135">
        <f t="shared" si="3"/>
        <v>2709000</v>
      </c>
      <c r="L10" s="136">
        <f>IF(I10=0,"",I10/I$23*100)</f>
        <v>75.799392415113914</v>
      </c>
      <c r="M10" s="137" t="str">
        <f t="shared" si="0"/>
        <v/>
      </c>
      <c r="N10" s="137">
        <f t="shared" si="1"/>
        <v>50.076045627376431</v>
      </c>
      <c r="O10" s="138">
        <f t="shared" si="2"/>
        <v>1142.7486712224754</v>
      </c>
    </row>
    <row r="11" spans="1:20" s="105" customFormat="1" x14ac:dyDescent="0.3">
      <c r="A11" s="139"/>
      <c r="B11" s="130" t="s">
        <v>237</v>
      </c>
      <c r="C11" s="133"/>
      <c r="D11" s="132" t="str">
        <f>IF(C11=0,"",C11/C$23*100)</f>
        <v/>
      </c>
      <c r="E11" s="133"/>
      <c r="F11" s="132" t="str">
        <f>IF(E11=0,"",E11/E$23*100)</f>
        <v/>
      </c>
      <c r="G11" s="133"/>
      <c r="H11" s="132" t="str">
        <f>IF(G11=0,"",G11/G$23*100)</f>
        <v/>
      </c>
      <c r="I11" s="133"/>
      <c r="J11" s="134"/>
      <c r="K11" s="135"/>
      <c r="L11" s="136" t="str">
        <f>IF(I11=0,"",I11/I$23*100)</f>
        <v/>
      </c>
      <c r="M11" s="137" t="str">
        <f t="shared" si="0"/>
        <v/>
      </c>
      <c r="N11" s="137" t="str">
        <f t="shared" si="1"/>
        <v/>
      </c>
      <c r="O11" s="138" t="str">
        <f t="shared" si="2"/>
        <v/>
      </c>
      <c r="T11" s="135"/>
    </row>
    <row r="12" spans="1:20" s="105" customFormat="1" x14ac:dyDescent="0.3">
      <c r="A12" s="139"/>
      <c r="B12" s="140" t="s">
        <v>238</v>
      </c>
      <c r="C12" s="133"/>
      <c r="D12" s="132" t="str">
        <f>IF(C12=0,"",C12/C$23*100)</f>
        <v/>
      </c>
      <c r="E12" s="133"/>
      <c r="F12" s="132" t="str">
        <f>IF(E12=0,"",E12/E$23*100)</f>
        <v/>
      </c>
      <c r="G12" s="133"/>
      <c r="H12" s="132" t="str">
        <f>IF(G12=0,"",G12/G$23*100)</f>
        <v/>
      </c>
      <c r="I12" s="133"/>
      <c r="J12" s="134"/>
      <c r="K12" s="135"/>
      <c r="L12" s="136" t="str">
        <f>IF(I12=0,"",I12/I$23*100)</f>
        <v/>
      </c>
      <c r="M12" s="137" t="str">
        <f t="shared" si="0"/>
        <v/>
      </c>
      <c r="N12" s="137" t="str">
        <f t="shared" si="1"/>
        <v/>
      </c>
      <c r="O12" s="138" t="str">
        <f t="shared" si="2"/>
        <v/>
      </c>
    </row>
    <row r="13" spans="1:20" s="105" customFormat="1" x14ac:dyDescent="0.3">
      <c r="A13" s="139"/>
      <c r="B13" s="141" t="s">
        <v>239</v>
      </c>
      <c r="C13" s="142"/>
      <c r="D13" s="143"/>
      <c r="E13" s="142">
        <v>473400</v>
      </c>
      <c r="F13" s="143"/>
      <c r="G13" s="142">
        <f>74900+162160</f>
        <v>237060</v>
      </c>
      <c r="H13" s="143"/>
      <c r="I13" s="142">
        <v>2421000</v>
      </c>
      <c r="J13" s="144">
        <v>288000</v>
      </c>
      <c r="K13" s="145">
        <f>SUM(I13:J13)</f>
        <v>2709000</v>
      </c>
      <c r="L13" s="136">
        <f t="shared" ref="L13" si="4">IF(I13=0,"",I13/I$23*100)</f>
        <v>75.799392415113914</v>
      </c>
      <c r="M13" s="137" t="str">
        <f t="shared" si="0"/>
        <v/>
      </c>
      <c r="N13" s="137">
        <f t="shared" si="1"/>
        <v>50.076045627376431</v>
      </c>
      <c r="O13" s="138">
        <f t="shared" si="2"/>
        <v>1142.7486712224754</v>
      </c>
      <c r="Q13" s="135"/>
    </row>
    <row r="14" spans="1:20" s="105" customFormat="1" ht="27.6" x14ac:dyDescent="0.3">
      <c r="A14" s="139"/>
      <c r="B14" s="140" t="s">
        <v>240</v>
      </c>
      <c r="C14" s="131"/>
      <c r="D14" s="132" t="str">
        <f>IF(C14=0,"",C14/C$23*100)</f>
        <v/>
      </c>
      <c r="E14" s="131"/>
      <c r="F14" s="132" t="str">
        <f>IF(E14=0,"",E14/E$23*100)</f>
        <v/>
      </c>
      <c r="G14" s="131"/>
      <c r="H14" s="132" t="str">
        <f>IF(G14=0,"",G14/G$23*100)</f>
        <v/>
      </c>
      <c r="I14" s="131"/>
      <c r="J14" s="135"/>
      <c r="K14" s="135"/>
      <c r="L14" s="136" t="str">
        <f>IF(I14=0,"",I14/I$23*100)</f>
        <v/>
      </c>
      <c r="M14" s="137" t="str">
        <f t="shared" si="0"/>
        <v/>
      </c>
      <c r="N14" s="137" t="str">
        <f t="shared" si="1"/>
        <v/>
      </c>
      <c r="O14" s="138" t="str">
        <f t="shared" si="2"/>
        <v/>
      </c>
    </row>
    <row r="15" spans="1:20" s="105" customFormat="1" ht="27.6" x14ac:dyDescent="0.3">
      <c r="A15" s="139"/>
      <c r="B15" s="140" t="s">
        <v>241</v>
      </c>
      <c r="C15" s="131"/>
      <c r="D15" s="132" t="str">
        <f t="shared" ref="D15" si="5">IF(C15=0,"",C15/C$23*100)</f>
        <v/>
      </c>
      <c r="E15" s="131"/>
      <c r="F15" s="132" t="str">
        <f t="shared" ref="F15" si="6">IF(E15=0,"",E15/E$23*100)</f>
        <v/>
      </c>
      <c r="G15" s="131"/>
      <c r="H15" s="132" t="str">
        <f t="shared" ref="H15" si="7">IF(G15=0,"",G15/G$23*100)</f>
        <v/>
      </c>
      <c r="I15" s="131"/>
      <c r="J15" s="135"/>
      <c r="K15" s="135"/>
      <c r="L15" s="136" t="str">
        <f t="shared" ref="L15:L21" si="8">IF(I15=0,"",I15/I$23*100)</f>
        <v/>
      </c>
      <c r="M15" s="137" t="str">
        <f t="shared" si="0"/>
        <v/>
      </c>
      <c r="N15" s="137" t="str">
        <f t="shared" si="1"/>
        <v/>
      </c>
      <c r="O15" s="138" t="str">
        <f t="shared" si="2"/>
        <v/>
      </c>
    </row>
    <row r="16" spans="1:20" s="105" customFormat="1" x14ac:dyDescent="0.3">
      <c r="A16" s="139"/>
      <c r="B16" s="140" t="s">
        <v>242</v>
      </c>
      <c r="C16" s="133"/>
      <c r="D16" s="132" t="str">
        <f>IF(C16=0,"",C16/C$23*100)</f>
        <v/>
      </c>
      <c r="E16" s="133"/>
      <c r="F16" s="132" t="str">
        <f>IF(E16=0,"",E16/E$23*100)</f>
        <v/>
      </c>
      <c r="G16" s="133"/>
      <c r="H16" s="132" t="str">
        <f>IF(G16=0,"",G16/G$23*100)</f>
        <v/>
      </c>
      <c r="I16" s="133"/>
      <c r="J16" s="134"/>
      <c r="K16" s="135"/>
      <c r="L16" s="136" t="str">
        <f t="shared" si="8"/>
        <v/>
      </c>
      <c r="M16" s="137" t="str">
        <f t="shared" si="0"/>
        <v/>
      </c>
      <c r="N16" s="137" t="str">
        <f t="shared" si="1"/>
        <v/>
      </c>
      <c r="O16" s="138" t="str">
        <f t="shared" si="2"/>
        <v/>
      </c>
    </row>
    <row r="17" spans="1:16" s="105" customFormat="1" hidden="1" x14ac:dyDescent="0.3">
      <c r="A17" s="139"/>
      <c r="B17" s="140" t="s">
        <v>243</v>
      </c>
      <c r="C17" s="133"/>
      <c r="D17" s="132" t="str">
        <f>IF(C17=0,"",C17/C$23*100)</f>
        <v/>
      </c>
      <c r="E17" s="133"/>
      <c r="F17" s="132" t="str">
        <f>IF(E17=0,"",E17/E$23*100)</f>
        <v/>
      </c>
      <c r="G17" s="133"/>
      <c r="H17" s="132" t="str">
        <f>IF(G17=0,"",G17/G$23*100)</f>
        <v/>
      </c>
      <c r="I17" s="133"/>
      <c r="J17" s="134"/>
      <c r="K17" s="135"/>
      <c r="L17" s="136" t="str">
        <f t="shared" si="8"/>
        <v/>
      </c>
      <c r="M17" s="137" t="str">
        <f t="shared" si="0"/>
        <v/>
      </c>
      <c r="N17" s="137" t="str">
        <f t="shared" si="1"/>
        <v/>
      </c>
      <c r="O17" s="138" t="str">
        <f t="shared" si="2"/>
        <v/>
      </c>
    </row>
    <row r="18" spans="1:16" s="105" customFormat="1" x14ac:dyDescent="0.3">
      <c r="A18" s="139"/>
      <c r="B18" s="140" t="s">
        <v>244</v>
      </c>
      <c r="C18" s="133"/>
      <c r="D18" s="132" t="str">
        <f>IF(C18=0,"",C18/C$23*100)</f>
        <v/>
      </c>
      <c r="E18" s="133"/>
      <c r="F18" s="132" t="str">
        <f>IF(E18=0,"",E18/E$23*100)</f>
        <v/>
      </c>
      <c r="G18" s="133"/>
      <c r="H18" s="132" t="str">
        <f>IF(G18=0,"",G18/G$23*100)</f>
        <v/>
      </c>
      <c r="I18" s="133"/>
      <c r="J18" s="134"/>
      <c r="K18" s="135"/>
      <c r="L18" s="136" t="str">
        <f t="shared" si="8"/>
        <v/>
      </c>
      <c r="M18" s="137" t="str">
        <f t="shared" si="0"/>
        <v/>
      </c>
      <c r="N18" s="137" t="str">
        <f t="shared" si="1"/>
        <v/>
      </c>
      <c r="O18" s="138" t="str">
        <f t="shared" si="2"/>
        <v/>
      </c>
    </row>
    <row r="19" spans="1:16" s="105" customFormat="1" ht="27.6" x14ac:dyDescent="0.3">
      <c r="A19" s="139"/>
      <c r="B19" s="140" t="s">
        <v>245</v>
      </c>
      <c r="C19" s="133"/>
      <c r="D19" s="132" t="str">
        <f>IF(C19=0,"",C19/C$23*100)</f>
        <v/>
      </c>
      <c r="E19" s="133"/>
      <c r="F19" s="132" t="str">
        <f>IF(E19=0,"",E19/E$23*100)</f>
        <v/>
      </c>
      <c r="G19" s="133"/>
      <c r="H19" s="132" t="str">
        <f>IF(G19=0,"",G19/G$23*100)</f>
        <v/>
      </c>
      <c r="I19" s="133"/>
      <c r="J19" s="134"/>
      <c r="K19" s="135"/>
      <c r="L19" s="136" t="str">
        <f t="shared" si="8"/>
        <v/>
      </c>
      <c r="M19" s="137" t="str">
        <f t="shared" si="0"/>
        <v/>
      </c>
      <c r="N19" s="137" t="str">
        <f t="shared" si="1"/>
        <v/>
      </c>
      <c r="O19" s="138" t="str">
        <f t="shared" si="2"/>
        <v/>
      </c>
    </row>
    <row r="20" spans="1:16" s="105" customFormat="1" x14ac:dyDescent="0.3">
      <c r="A20" s="139"/>
      <c r="B20" s="140" t="s">
        <v>246</v>
      </c>
      <c r="C20" s="133"/>
      <c r="D20" s="132" t="str">
        <f>IF(C20=0,"",C20/C$23*100)</f>
        <v/>
      </c>
      <c r="E20" s="133"/>
      <c r="F20" s="132" t="str">
        <f>IF(E20=0,"",E20/E$23*100)</f>
        <v/>
      </c>
      <c r="G20" s="133"/>
      <c r="H20" s="132" t="str">
        <f>IF(G20=0,"",G20/G$23*100)</f>
        <v/>
      </c>
      <c r="I20" s="133"/>
      <c r="J20" s="134"/>
      <c r="K20" s="135"/>
      <c r="L20" s="136" t="str">
        <f t="shared" si="8"/>
        <v/>
      </c>
      <c r="M20" s="137" t="str">
        <f t="shared" si="0"/>
        <v/>
      </c>
      <c r="N20" s="137" t="str">
        <f t="shared" si="1"/>
        <v/>
      </c>
      <c r="O20" s="138" t="str">
        <f t="shared" si="2"/>
        <v/>
      </c>
    </row>
    <row r="21" spans="1:16" s="105" customFormat="1" ht="27.6" x14ac:dyDescent="0.3">
      <c r="A21" s="139"/>
      <c r="B21" s="140" t="s">
        <v>247</v>
      </c>
      <c r="C21" s="133">
        <f>SUM(C9:C10)</f>
        <v>115045</v>
      </c>
      <c r="D21" s="132"/>
      <c r="E21" s="133">
        <f>SUM(E9:E10)</f>
        <v>4180682</v>
      </c>
      <c r="F21" s="132"/>
      <c r="G21" s="133">
        <f>SUM(G9:G10)</f>
        <v>399598</v>
      </c>
      <c r="H21" s="132"/>
      <c r="I21" s="133">
        <f>SUM(I9:I10)</f>
        <v>3193957</v>
      </c>
      <c r="J21" s="134">
        <f>SUM(J9:J10)</f>
        <v>1427385</v>
      </c>
      <c r="K21" s="135">
        <f>SUM(K9:K10)</f>
        <v>4621342</v>
      </c>
      <c r="L21" s="136">
        <f t="shared" si="8"/>
        <v>100</v>
      </c>
      <c r="M21" s="137">
        <f t="shared" si="0"/>
        <v>347.34060584988481</v>
      </c>
      <c r="N21" s="137">
        <f t="shared" si="1"/>
        <v>9.5582012695536278</v>
      </c>
      <c r="O21" s="138">
        <f t="shared" si="2"/>
        <v>1156.4977802691706</v>
      </c>
    </row>
    <row r="22" spans="1:16" s="105" customFormat="1" x14ac:dyDescent="0.3">
      <c r="A22" s="146" t="s">
        <v>248</v>
      </c>
      <c r="B22" s="140" t="s">
        <v>249</v>
      </c>
      <c r="C22" s="147"/>
      <c r="D22" s="148"/>
      <c r="E22" s="147"/>
      <c r="F22" s="148"/>
      <c r="G22" s="147"/>
      <c r="H22" s="148"/>
      <c r="I22" s="147"/>
      <c r="J22" s="149"/>
      <c r="K22" s="150"/>
      <c r="L22" s="151"/>
      <c r="M22" s="152"/>
      <c r="N22" s="152"/>
      <c r="O22" s="153"/>
    </row>
    <row r="23" spans="1:16" s="128" customFormat="1" x14ac:dyDescent="0.25">
      <c r="A23" s="200" t="s">
        <v>250</v>
      </c>
      <c r="B23" s="201" t="s">
        <v>251</v>
      </c>
      <c r="C23" s="202">
        <f>SUM(C21,C22)</f>
        <v>115045</v>
      </c>
      <c r="D23" s="203">
        <f>IF(C23=0,"",C23/C$23*100)</f>
        <v>100</v>
      </c>
      <c r="E23" s="202">
        <f>SUM(E21,E22)</f>
        <v>4180682</v>
      </c>
      <c r="F23" s="203">
        <f>IF(E23=0,"",E23/E$23*100)</f>
        <v>100</v>
      </c>
      <c r="G23" s="202">
        <f>SUM(G21,G22)</f>
        <v>399598</v>
      </c>
      <c r="H23" s="203">
        <f>IF(G23=0,"",G23/G$23*100)</f>
        <v>100</v>
      </c>
      <c r="I23" s="202">
        <f>SUM(I21,I22)</f>
        <v>3193957</v>
      </c>
      <c r="J23" s="204">
        <f>SUM(J21,J22)</f>
        <v>1427385</v>
      </c>
      <c r="K23" s="204">
        <f>SUM(K21,K22)</f>
        <v>4621342</v>
      </c>
      <c r="L23" s="205">
        <f>IF(I23=0,"",I23/I$23*100)</f>
        <v>100</v>
      </c>
      <c r="M23" s="206">
        <f t="shared" si="0"/>
        <v>347.34060584988481</v>
      </c>
      <c r="N23" s="206">
        <f t="shared" si="1"/>
        <v>9.5582012695536278</v>
      </c>
      <c r="O23" s="207">
        <f t="shared" si="2"/>
        <v>1156.4977802691706</v>
      </c>
      <c r="P23" s="154"/>
    </row>
    <row r="25" spans="1:16" x14ac:dyDescent="0.25">
      <c r="K25" s="155"/>
    </row>
  </sheetData>
  <mergeCells count="11">
    <mergeCell ref="K5:L5"/>
    <mergeCell ref="A2:O2"/>
    <mergeCell ref="K3:O3"/>
    <mergeCell ref="A4:A6"/>
    <mergeCell ref="B4:B6"/>
    <mergeCell ref="C4:D5"/>
    <mergeCell ref="E4:H4"/>
    <mergeCell ref="I4:L4"/>
    <mergeCell ref="M4:O5"/>
    <mergeCell ref="E5:F5"/>
    <mergeCell ref="G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workbookViewId="0">
      <selection activeCell="K14" sqref="K14"/>
    </sheetView>
  </sheetViews>
  <sheetFormatPr defaultColWidth="9.88671875" defaultRowHeight="13.8" x14ac:dyDescent="0.25"/>
  <cols>
    <col min="1" max="1" width="10.33203125" style="6" customWidth="1"/>
    <col min="2" max="2" width="80.109375" style="6" customWidth="1"/>
    <col min="3" max="3" width="14.109375" style="6" customWidth="1"/>
    <col min="4" max="4" width="15.44140625" style="6" customWidth="1"/>
    <col min="5" max="5" width="12.21875" style="6" customWidth="1"/>
    <col min="6" max="6" width="7.88671875" style="6" customWidth="1"/>
    <col min="7" max="16384" width="9.88671875" style="6"/>
  </cols>
  <sheetData>
    <row r="1" spans="1:11" s="3" customFormat="1" ht="14.4" x14ac:dyDescent="0.3">
      <c r="A1" s="1"/>
      <c r="B1" s="2"/>
      <c r="C1" s="2"/>
    </row>
    <row r="2" spans="1:11" s="3" customFormat="1" ht="14.4" x14ac:dyDescent="0.3">
      <c r="A2" s="2" t="s">
        <v>0</v>
      </c>
      <c r="B2" s="2"/>
      <c r="C2" s="2"/>
    </row>
    <row r="3" spans="1:11" s="3" customFormat="1" ht="38.4" customHeight="1" x14ac:dyDescent="0.25">
      <c r="A3" s="270" t="s">
        <v>276</v>
      </c>
      <c r="B3" s="270"/>
      <c r="C3" s="270"/>
      <c r="D3" s="4"/>
      <c r="E3" s="4"/>
      <c r="F3" s="4"/>
      <c r="G3" s="4"/>
      <c r="H3" s="4"/>
      <c r="I3" s="4"/>
      <c r="J3" s="4"/>
      <c r="K3" s="4"/>
    </row>
    <row r="4" spans="1:11" s="3" customFormat="1" ht="15" thickBot="1" x14ac:dyDescent="0.35">
      <c r="A4" s="5"/>
      <c r="B4" s="5"/>
      <c r="C4" s="5"/>
      <c r="E4" s="274" t="s">
        <v>252</v>
      </c>
      <c r="F4" s="275"/>
    </row>
    <row r="5" spans="1:11" ht="14.4" customHeight="1" thickTop="1" x14ac:dyDescent="0.25">
      <c r="A5" s="271" t="s">
        <v>2</v>
      </c>
      <c r="B5" s="273" t="s">
        <v>3</v>
      </c>
      <c r="C5" s="268" t="s">
        <v>279</v>
      </c>
      <c r="D5" s="268" t="s">
        <v>281</v>
      </c>
      <c r="E5" s="268" t="s">
        <v>4</v>
      </c>
      <c r="F5" s="268" t="s">
        <v>280</v>
      </c>
    </row>
    <row r="6" spans="1:11" ht="24.6" customHeight="1" x14ac:dyDescent="0.25">
      <c r="A6" s="272"/>
      <c r="B6" s="240"/>
      <c r="C6" s="269"/>
      <c r="D6" s="269"/>
      <c r="E6" s="269"/>
      <c r="F6" s="269"/>
    </row>
    <row r="7" spans="1:11" s="10" customFormat="1" ht="9" customHeight="1" thickBot="1" x14ac:dyDescent="0.3">
      <c r="A7" s="7">
        <v>1</v>
      </c>
      <c r="B7" s="8">
        <v>2</v>
      </c>
      <c r="C7" s="9">
        <v>3</v>
      </c>
      <c r="D7" s="9">
        <v>4</v>
      </c>
      <c r="E7" s="9">
        <v>5</v>
      </c>
      <c r="F7" s="9">
        <v>6</v>
      </c>
    </row>
    <row r="8" spans="1:11" s="14" customFormat="1" ht="15" thickTop="1" x14ac:dyDescent="0.3">
      <c r="A8" s="11" t="s">
        <v>5</v>
      </c>
      <c r="B8" s="12" t="s">
        <v>6</v>
      </c>
      <c r="C8" s="13">
        <f>+SUM(C9:C26)</f>
        <v>3332000</v>
      </c>
      <c r="D8" s="13">
        <f>+SUM(D9:D27)</f>
        <v>3511500</v>
      </c>
      <c r="E8" s="13">
        <f t="shared" ref="E8:E39" si="0">+D8-C8</f>
        <v>179500</v>
      </c>
      <c r="F8" s="13">
        <f>D8/C8*100</f>
        <v>105.38715486194479</v>
      </c>
    </row>
    <row r="9" spans="1:11" ht="31.5" customHeight="1" x14ac:dyDescent="0.3">
      <c r="A9" s="15" t="s">
        <v>7</v>
      </c>
      <c r="B9" s="16" t="s">
        <v>8</v>
      </c>
      <c r="C9" s="17">
        <v>10000</v>
      </c>
      <c r="D9" s="17">
        <v>20000</v>
      </c>
      <c r="E9" s="17">
        <f t="shared" si="0"/>
        <v>10000</v>
      </c>
      <c r="F9" s="17">
        <f t="shared" ref="F9:F71" si="1">D9/C9*100</f>
        <v>200</v>
      </c>
    </row>
    <row r="10" spans="1:11" ht="13.2" customHeight="1" x14ac:dyDescent="0.3">
      <c r="A10" s="15" t="s">
        <v>9</v>
      </c>
      <c r="B10" s="18" t="s">
        <v>10</v>
      </c>
      <c r="C10" s="17">
        <v>500</v>
      </c>
      <c r="D10" s="17">
        <v>500</v>
      </c>
      <c r="E10" s="17">
        <f t="shared" si="0"/>
        <v>0</v>
      </c>
      <c r="F10" s="17">
        <f t="shared" si="1"/>
        <v>100</v>
      </c>
    </row>
    <row r="11" spans="1:11" ht="13.2" customHeight="1" x14ac:dyDescent="0.3">
      <c r="A11" s="15" t="s">
        <v>11</v>
      </c>
      <c r="B11" s="18" t="s">
        <v>12</v>
      </c>
      <c r="C11" s="17">
        <v>350000</v>
      </c>
      <c r="D11" s="17">
        <v>332000</v>
      </c>
      <c r="E11" s="17">
        <f t="shared" si="0"/>
        <v>-18000</v>
      </c>
      <c r="F11" s="17">
        <f t="shared" si="1"/>
        <v>94.857142857142861</v>
      </c>
    </row>
    <row r="12" spans="1:11" ht="13.2" customHeight="1" x14ac:dyDescent="0.3">
      <c r="A12" s="15" t="s">
        <v>13</v>
      </c>
      <c r="B12" s="18" t="s">
        <v>14</v>
      </c>
      <c r="C12" s="17">
        <v>432000</v>
      </c>
      <c r="D12" s="17">
        <v>880000</v>
      </c>
      <c r="E12" s="17">
        <f t="shared" si="0"/>
        <v>448000</v>
      </c>
      <c r="F12" s="17">
        <f t="shared" si="1"/>
        <v>203.70370370370372</v>
      </c>
    </row>
    <row r="13" spans="1:11" ht="13.2" customHeight="1" x14ac:dyDescent="0.3">
      <c r="A13" s="15" t="s">
        <v>15</v>
      </c>
      <c r="B13" s="19" t="s">
        <v>16</v>
      </c>
      <c r="C13" s="17">
        <v>227000</v>
      </c>
      <c r="D13" s="17">
        <v>270000</v>
      </c>
      <c r="E13" s="17">
        <f t="shared" si="0"/>
        <v>43000</v>
      </c>
      <c r="F13" s="17">
        <f t="shared" si="1"/>
        <v>118.94273127753303</v>
      </c>
    </row>
    <row r="14" spans="1:11" ht="13.2" customHeight="1" x14ac:dyDescent="0.3">
      <c r="A14" s="15" t="s">
        <v>17</v>
      </c>
      <c r="B14" s="18" t="s">
        <v>18</v>
      </c>
      <c r="C14" s="17">
        <v>33000</v>
      </c>
      <c r="D14" s="17">
        <v>220000</v>
      </c>
      <c r="E14" s="17">
        <f t="shared" si="0"/>
        <v>187000</v>
      </c>
      <c r="F14" s="17">
        <f t="shared" si="1"/>
        <v>666.66666666666674</v>
      </c>
    </row>
    <row r="15" spans="1:11" ht="30" customHeight="1" x14ac:dyDescent="0.3">
      <c r="A15" s="20" t="s">
        <v>19</v>
      </c>
      <c r="B15" s="18" t="s">
        <v>20</v>
      </c>
      <c r="C15" s="21">
        <v>300000</v>
      </c>
      <c r="D15" s="21">
        <v>25000</v>
      </c>
      <c r="E15" s="21">
        <f t="shared" si="0"/>
        <v>-275000</v>
      </c>
      <c r="F15" s="21">
        <f t="shared" si="1"/>
        <v>8.3333333333333321</v>
      </c>
    </row>
    <row r="16" spans="1:11" ht="13.2" customHeight="1" x14ac:dyDescent="0.3">
      <c r="A16" s="15" t="s">
        <v>21</v>
      </c>
      <c r="B16" s="18" t="s">
        <v>22</v>
      </c>
      <c r="C16" s="17">
        <v>26000</v>
      </c>
      <c r="D16" s="17">
        <v>26000</v>
      </c>
      <c r="E16" s="17">
        <f t="shared" si="0"/>
        <v>0</v>
      </c>
      <c r="F16" s="17">
        <f t="shared" si="1"/>
        <v>100</v>
      </c>
    </row>
    <row r="17" spans="1:6" ht="14.4" x14ac:dyDescent="0.3">
      <c r="A17" s="15" t="s">
        <v>23</v>
      </c>
      <c r="B17" s="18" t="s">
        <v>24</v>
      </c>
      <c r="C17" s="17">
        <v>5000</v>
      </c>
      <c r="D17" s="17">
        <f>30000+5000</f>
        <v>35000</v>
      </c>
      <c r="E17" s="17">
        <f t="shared" si="0"/>
        <v>30000</v>
      </c>
      <c r="F17" s="17">
        <f t="shared" si="1"/>
        <v>700</v>
      </c>
    </row>
    <row r="18" spans="1:6" ht="13.2" customHeight="1" x14ac:dyDescent="0.3">
      <c r="A18" s="15" t="s">
        <v>25</v>
      </c>
      <c r="B18" s="18" t="s">
        <v>26</v>
      </c>
      <c r="C18" s="17">
        <v>1600000</v>
      </c>
      <c r="D18" s="17">
        <v>1430000</v>
      </c>
      <c r="E18" s="17">
        <f t="shared" si="0"/>
        <v>-170000</v>
      </c>
      <c r="F18" s="17">
        <f t="shared" si="1"/>
        <v>89.375</v>
      </c>
    </row>
    <row r="19" spans="1:6" ht="13.2" customHeight="1" x14ac:dyDescent="0.3">
      <c r="A19" s="15" t="s">
        <v>27</v>
      </c>
      <c r="B19" s="18" t="s">
        <v>28</v>
      </c>
      <c r="C19" s="17">
        <v>66000</v>
      </c>
      <c r="D19" s="17">
        <v>57000</v>
      </c>
      <c r="E19" s="17">
        <f t="shared" si="0"/>
        <v>-9000</v>
      </c>
      <c r="F19" s="17">
        <f t="shared" si="1"/>
        <v>86.36363636363636</v>
      </c>
    </row>
    <row r="20" spans="1:6" ht="13.2" customHeight="1" x14ac:dyDescent="0.3">
      <c r="A20" s="15" t="s">
        <v>29</v>
      </c>
      <c r="B20" s="18" t="s">
        <v>30</v>
      </c>
      <c r="C20" s="17">
        <v>26500</v>
      </c>
      <c r="D20" s="17">
        <v>25000</v>
      </c>
      <c r="E20" s="17">
        <f t="shared" si="0"/>
        <v>-1500</v>
      </c>
      <c r="F20" s="17">
        <f t="shared" si="1"/>
        <v>94.339622641509436</v>
      </c>
    </row>
    <row r="21" spans="1:6" ht="13.2" customHeight="1" x14ac:dyDescent="0.3">
      <c r="A21" s="15" t="s">
        <v>31</v>
      </c>
      <c r="B21" s="18" t="s">
        <v>32</v>
      </c>
      <c r="C21" s="17">
        <v>10000</v>
      </c>
      <c r="D21" s="17">
        <f>+C21</f>
        <v>10000</v>
      </c>
      <c r="E21" s="17">
        <f t="shared" si="0"/>
        <v>0</v>
      </c>
      <c r="F21" s="17">
        <f t="shared" si="1"/>
        <v>100</v>
      </c>
    </row>
    <row r="22" spans="1:6" ht="13.2" customHeight="1" x14ac:dyDescent="0.3">
      <c r="A22" s="15" t="s">
        <v>33</v>
      </c>
      <c r="B22" s="18" t="s">
        <v>34</v>
      </c>
      <c r="C22" s="17">
        <v>100000</v>
      </c>
      <c r="D22" s="17">
        <v>100000</v>
      </c>
      <c r="E22" s="17">
        <f t="shared" si="0"/>
        <v>0</v>
      </c>
      <c r="F22" s="17">
        <f t="shared" si="1"/>
        <v>100</v>
      </c>
    </row>
    <row r="23" spans="1:6" ht="13.2" customHeight="1" x14ac:dyDescent="0.3">
      <c r="A23" s="15" t="s">
        <v>35</v>
      </c>
      <c r="B23" s="18" t="s">
        <v>36</v>
      </c>
      <c r="C23" s="17">
        <v>21000</v>
      </c>
      <c r="D23" s="17">
        <f>+C23</f>
        <v>21000</v>
      </c>
      <c r="E23" s="17">
        <f t="shared" si="0"/>
        <v>0</v>
      </c>
      <c r="F23" s="17">
        <f t="shared" si="1"/>
        <v>100</v>
      </c>
    </row>
    <row r="24" spans="1:6" ht="13.2" customHeight="1" x14ac:dyDescent="0.3">
      <c r="A24" s="15" t="s">
        <v>37</v>
      </c>
      <c r="B24" s="18" t="s">
        <v>38</v>
      </c>
      <c r="C24" s="17">
        <v>25000</v>
      </c>
      <c r="D24" s="17">
        <v>5000</v>
      </c>
      <c r="E24" s="17">
        <f t="shared" si="0"/>
        <v>-20000</v>
      </c>
      <c r="F24" s="17">
        <f t="shared" si="1"/>
        <v>20</v>
      </c>
    </row>
    <row r="25" spans="1:6" ht="13.2" customHeight="1" x14ac:dyDescent="0.3">
      <c r="A25" s="15" t="s">
        <v>39</v>
      </c>
      <c r="B25" s="18" t="s">
        <v>40</v>
      </c>
      <c r="C25" s="17">
        <v>50000</v>
      </c>
      <c r="D25" s="17">
        <v>5000</v>
      </c>
      <c r="E25" s="17">
        <f t="shared" si="0"/>
        <v>-45000</v>
      </c>
      <c r="F25" s="17">
        <f t="shared" si="1"/>
        <v>10</v>
      </c>
    </row>
    <row r="26" spans="1:6" ht="13.2" customHeight="1" x14ac:dyDescent="0.3">
      <c r="A26" s="15" t="s">
        <v>41</v>
      </c>
      <c r="B26" s="18" t="s">
        <v>42</v>
      </c>
      <c r="C26" s="17">
        <v>50000</v>
      </c>
      <c r="D26" s="17">
        <v>5000</v>
      </c>
      <c r="E26" s="17">
        <f t="shared" si="0"/>
        <v>-45000</v>
      </c>
      <c r="F26" s="17">
        <f t="shared" si="1"/>
        <v>10</v>
      </c>
    </row>
    <row r="27" spans="1:6" ht="13.2" customHeight="1" x14ac:dyDescent="0.3">
      <c r="A27" s="15" t="s">
        <v>43</v>
      </c>
      <c r="B27" s="18" t="s">
        <v>44</v>
      </c>
      <c r="C27" s="17"/>
      <c r="D27" s="17">
        <v>45000</v>
      </c>
      <c r="E27" s="17">
        <f t="shared" si="0"/>
        <v>45000</v>
      </c>
      <c r="F27" s="17"/>
    </row>
    <row r="28" spans="1:6" s="14" customFormat="1" ht="14.4" x14ac:dyDescent="0.3">
      <c r="A28" s="22" t="s">
        <v>45</v>
      </c>
      <c r="B28" s="23" t="s">
        <v>46</v>
      </c>
      <c r="C28" s="13">
        <f>C29+C61+C74</f>
        <v>727954</v>
      </c>
      <c r="D28" s="13">
        <f>D29+D61+D74</f>
        <v>720029</v>
      </c>
      <c r="E28" s="13">
        <f t="shared" si="0"/>
        <v>-7925</v>
      </c>
      <c r="F28" s="13">
        <f t="shared" si="1"/>
        <v>98.911332309459112</v>
      </c>
    </row>
    <row r="29" spans="1:6" s="14" customFormat="1" ht="14.4" x14ac:dyDescent="0.3">
      <c r="A29" s="24" t="s">
        <v>47</v>
      </c>
      <c r="B29" s="25" t="s">
        <v>48</v>
      </c>
      <c r="C29" s="26">
        <f>C30+C40+C44+C49+C50</f>
        <v>491996</v>
      </c>
      <c r="D29" s="26">
        <f>D30+D40+D44+D49+D50</f>
        <v>456996</v>
      </c>
      <c r="E29" s="26">
        <f t="shared" si="0"/>
        <v>-35000</v>
      </c>
      <c r="F29" s="26">
        <f t="shared" si="1"/>
        <v>92.886121025374194</v>
      </c>
    </row>
    <row r="30" spans="1:6" ht="13.2" customHeight="1" x14ac:dyDescent="0.3">
      <c r="A30" s="15" t="s">
        <v>49</v>
      </c>
      <c r="B30" s="18" t="s">
        <v>50</v>
      </c>
      <c r="C30" s="17">
        <f>C31+C32+C36</f>
        <v>48974</v>
      </c>
      <c r="D30" s="17">
        <f>D31+D32+D36</f>
        <v>52474</v>
      </c>
      <c r="E30" s="17">
        <f t="shared" si="0"/>
        <v>3500</v>
      </c>
      <c r="F30" s="17">
        <f t="shared" si="1"/>
        <v>107.14664924245518</v>
      </c>
    </row>
    <row r="31" spans="1:6" ht="13.2" customHeight="1" x14ac:dyDescent="0.3">
      <c r="A31" s="15" t="s">
        <v>51</v>
      </c>
      <c r="B31" s="18" t="s">
        <v>52</v>
      </c>
      <c r="C31" s="17">
        <v>0</v>
      </c>
      <c r="D31" s="17">
        <v>0</v>
      </c>
      <c r="E31" s="17">
        <f t="shared" si="0"/>
        <v>0</v>
      </c>
      <c r="F31" s="17"/>
    </row>
    <row r="32" spans="1:6" ht="13.2" customHeight="1" x14ac:dyDescent="0.3">
      <c r="A32" s="15" t="s">
        <v>53</v>
      </c>
      <c r="B32" s="18" t="s">
        <v>54</v>
      </c>
      <c r="C32" s="17">
        <f>C33+C34+C35</f>
        <v>30101</v>
      </c>
      <c r="D32" s="17">
        <f>D33+D34+D35</f>
        <v>30101</v>
      </c>
      <c r="E32" s="17">
        <f t="shared" si="0"/>
        <v>0</v>
      </c>
      <c r="F32" s="17">
        <f t="shared" si="1"/>
        <v>100</v>
      </c>
    </row>
    <row r="33" spans="1:6" ht="13.2" customHeight="1" x14ac:dyDescent="0.3">
      <c r="A33" s="15" t="s">
        <v>55</v>
      </c>
      <c r="B33" s="18" t="s">
        <v>56</v>
      </c>
      <c r="C33" s="17">
        <v>24601</v>
      </c>
      <c r="D33" s="17">
        <v>24601</v>
      </c>
      <c r="E33" s="17">
        <f t="shared" si="0"/>
        <v>0</v>
      </c>
      <c r="F33" s="17">
        <f t="shared" si="1"/>
        <v>100</v>
      </c>
    </row>
    <row r="34" spans="1:6" ht="13.2" customHeight="1" x14ac:dyDescent="0.3">
      <c r="A34" s="15" t="s">
        <v>57</v>
      </c>
      <c r="B34" s="18" t="s">
        <v>58</v>
      </c>
      <c r="C34" s="17">
        <v>500</v>
      </c>
      <c r="D34" s="17">
        <v>500</v>
      </c>
      <c r="E34" s="17">
        <f t="shared" si="0"/>
        <v>0</v>
      </c>
      <c r="F34" s="17">
        <f t="shared" si="1"/>
        <v>100</v>
      </c>
    </row>
    <row r="35" spans="1:6" ht="13.2" customHeight="1" x14ac:dyDescent="0.3">
      <c r="A35" s="15" t="s">
        <v>59</v>
      </c>
      <c r="B35" s="18" t="s">
        <v>60</v>
      </c>
      <c r="C35" s="17">
        <v>5000</v>
      </c>
      <c r="D35" s="17">
        <v>5000</v>
      </c>
      <c r="E35" s="17">
        <f t="shared" si="0"/>
        <v>0</v>
      </c>
      <c r="F35" s="17">
        <f t="shared" si="1"/>
        <v>100</v>
      </c>
    </row>
    <row r="36" spans="1:6" ht="13.2" customHeight="1" x14ac:dyDescent="0.3">
      <c r="A36" s="15" t="s">
        <v>61</v>
      </c>
      <c r="B36" s="18" t="s">
        <v>62</v>
      </c>
      <c r="C36" s="17">
        <f>C37</f>
        <v>18873</v>
      </c>
      <c r="D36" s="17">
        <f>SUM(D37:D38)</f>
        <v>22373</v>
      </c>
      <c r="E36" s="17">
        <f t="shared" si="0"/>
        <v>3500</v>
      </c>
      <c r="F36" s="17">
        <f t="shared" si="1"/>
        <v>118.54501139193556</v>
      </c>
    </row>
    <row r="37" spans="1:6" ht="13.2" customHeight="1" x14ac:dyDescent="0.3">
      <c r="A37" s="15" t="s">
        <v>63</v>
      </c>
      <c r="B37" s="18" t="s">
        <v>64</v>
      </c>
      <c r="C37" s="17">
        <v>18873</v>
      </c>
      <c r="D37" s="17">
        <v>18873</v>
      </c>
      <c r="E37" s="17">
        <f t="shared" si="0"/>
        <v>0</v>
      </c>
      <c r="F37" s="17">
        <f t="shared" si="1"/>
        <v>100</v>
      </c>
    </row>
    <row r="38" spans="1:6" ht="13.2" customHeight="1" x14ac:dyDescent="0.3">
      <c r="A38" s="15" t="s">
        <v>65</v>
      </c>
      <c r="B38" s="18" t="s">
        <v>66</v>
      </c>
      <c r="C38" s="17"/>
      <c r="D38" s="17">
        <v>3500</v>
      </c>
      <c r="E38" s="17">
        <f t="shared" si="0"/>
        <v>3500</v>
      </c>
      <c r="F38" s="17"/>
    </row>
    <row r="39" spans="1:6" ht="13.2" customHeight="1" x14ac:dyDescent="0.3">
      <c r="A39" s="15" t="s">
        <v>67</v>
      </c>
      <c r="B39" s="18" t="s">
        <v>68</v>
      </c>
      <c r="C39" s="17">
        <v>0</v>
      </c>
      <c r="D39" s="17">
        <v>0</v>
      </c>
      <c r="E39" s="17">
        <f t="shared" si="0"/>
        <v>0</v>
      </c>
      <c r="F39" s="17"/>
    </row>
    <row r="40" spans="1:6" ht="13.2" customHeight="1" x14ac:dyDescent="0.3">
      <c r="A40" s="15" t="s">
        <v>69</v>
      </c>
      <c r="B40" s="18" t="s">
        <v>70</v>
      </c>
      <c r="C40" s="41">
        <f>C41+C42+C43</f>
        <v>8500</v>
      </c>
      <c r="D40" s="41">
        <f>D41+D42+D43</f>
        <v>8500</v>
      </c>
      <c r="E40" s="17">
        <f t="shared" ref="E40:E71" si="2">+D40-C40</f>
        <v>0</v>
      </c>
      <c r="F40" s="17">
        <f t="shared" si="1"/>
        <v>100</v>
      </c>
    </row>
    <row r="41" spans="1:6" ht="13.2" customHeight="1" x14ac:dyDescent="0.3">
      <c r="A41" s="15" t="s">
        <v>71</v>
      </c>
      <c r="B41" s="18" t="s">
        <v>72</v>
      </c>
      <c r="C41" s="17">
        <v>5000</v>
      </c>
      <c r="D41" s="17">
        <v>5000</v>
      </c>
      <c r="E41" s="17">
        <f t="shared" si="2"/>
        <v>0</v>
      </c>
      <c r="F41" s="17">
        <f t="shared" si="1"/>
        <v>100</v>
      </c>
    </row>
    <row r="42" spans="1:6" ht="13.2" customHeight="1" x14ac:dyDescent="0.3">
      <c r="A42" s="15" t="s">
        <v>73</v>
      </c>
      <c r="B42" s="18" t="s">
        <v>74</v>
      </c>
      <c r="C42" s="17">
        <v>500</v>
      </c>
      <c r="D42" s="17">
        <v>500</v>
      </c>
      <c r="E42" s="17">
        <f t="shared" si="2"/>
        <v>0</v>
      </c>
      <c r="F42" s="17">
        <f t="shared" si="1"/>
        <v>100</v>
      </c>
    </row>
    <row r="43" spans="1:6" ht="13.2" customHeight="1" x14ac:dyDescent="0.3">
      <c r="A43" s="15" t="s">
        <v>75</v>
      </c>
      <c r="B43" s="18" t="s">
        <v>76</v>
      </c>
      <c r="C43" s="17">
        <v>3000</v>
      </c>
      <c r="D43" s="17">
        <v>3000</v>
      </c>
      <c r="E43" s="17">
        <f t="shared" si="2"/>
        <v>0</v>
      </c>
      <c r="F43" s="17">
        <f t="shared" si="1"/>
        <v>100</v>
      </c>
    </row>
    <row r="44" spans="1:6" ht="13.2" customHeight="1" x14ac:dyDescent="0.3">
      <c r="A44" s="15" t="s">
        <v>78</v>
      </c>
      <c r="B44" s="18" t="s">
        <v>79</v>
      </c>
      <c r="C44" s="17">
        <f>C45+C46+C47+C48</f>
        <v>31887</v>
      </c>
      <c r="D44" s="17">
        <f t="shared" ref="D44" si="3">D45+D46+D47+D48</f>
        <v>29887</v>
      </c>
      <c r="E44" s="17">
        <f t="shared" si="2"/>
        <v>-2000</v>
      </c>
      <c r="F44" s="17">
        <f t="shared" si="1"/>
        <v>93.727851475522939</v>
      </c>
    </row>
    <row r="45" spans="1:6" ht="13.2" customHeight="1" x14ac:dyDescent="0.3">
      <c r="A45" s="15" t="s">
        <v>80</v>
      </c>
      <c r="B45" s="18" t="s">
        <v>81</v>
      </c>
      <c r="C45" s="17">
        <v>2000</v>
      </c>
      <c r="D45" s="17">
        <v>1000</v>
      </c>
      <c r="E45" s="17">
        <f t="shared" si="2"/>
        <v>-1000</v>
      </c>
      <c r="F45" s="17">
        <f t="shared" si="1"/>
        <v>50</v>
      </c>
    </row>
    <row r="46" spans="1:6" ht="13.2" customHeight="1" x14ac:dyDescent="0.3">
      <c r="A46" s="15" t="s">
        <v>82</v>
      </c>
      <c r="B46" s="18" t="s">
        <v>83</v>
      </c>
      <c r="C46" s="17">
        <v>21392</v>
      </c>
      <c r="D46" s="17">
        <v>21392</v>
      </c>
      <c r="E46" s="17">
        <f t="shared" si="2"/>
        <v>0</v>
      </c>
      <c r="F46" s="17">
        <f t="shared" si="1"/>
        <v>100</v>
      </c>
    </row>
    <row r="47" spans="1:6" ht="13.2" customHeight="1" x14ac:dyDescent="0.3">
      <c r="A47" s="15" t="s">
        <v>84</v>
      </c>
      <c r="B47" s="18" t="s">
        <v>85</v>
      </c>
      <c r="C47" s="17">
        <v>6000</v>
      </c>
      <c r="D47" s="17">
        <v>5000</v>
      </c>
      <c r="E47" s="17">
        <f t="shared" si="2"/>
        <v>-1000</v>
      </c>
      <c r="F47" s="17">
        <f t="shared" si="1"/>
        <v>83.333333333333343</v>
      </c>
    </row>
    <row r="48" spans="1:6" ht="13.2" customHeight="1" x14ac:dyDescent="0.3">
      <c r="A48" s="15" t="s">
        <v>90</v>
      </c>
      <c r="B48" s="18" t="s">
        <v>91</v>
      </c>
      <c r="C48" s="17">
        <v>2495</v>
      </c>
      <c r="D48" s="17">
        <v>2495</v>
      </c>
      <c r="E48" s="17">
        <f t="shared" si="2"/>
        <v>0</v>
      </c>
      <c r="F48" s="17">
        <f t="shared" si="1"/>
        <v>100</v>
      </c>
    </row>
    <row r="49" spans="1:6" ht="13.2" customHeight="1" x14ac:dyDescent="0.3">
      <c r="A49" s="15" t="s">
        <v>86</v>
      </c>
      <c r="B49" s="18" t="s">
        <v>87</v>
      </c>
      <c r="C49" s="17">
        <v>1500</v>
      </c>
      <c r="D49" s="17">
        <v>1500</v>
      </c>
      <c r="E49" s="17">
        <f t="shared" si="2"/>
        <v>0</v>
      </c>
      <c r="F49" s="17">
        <f t="shared" si="1"/>
        <v>100</v>
      </c>
    </row>
    <row r="50" spans="1:6" ht="13.2" customHeight="1" x14ac:dyDescent="0.3">
      <c r="A50" s="15" t="s">
        <v>88</v>
      </c>
      <c r="B50" s="18" t="s">
        <v>89</v>
      </c>
      <c r="C50" s="17">
        <f>+SUM(C51:C60)</f>
        <v>401135</v>
      </c>
      <c r="D50" s="17">
        <f t="shared" ref="D50" si="4">+SUM(D51:D60)</f>
        <v>364635</v>
      </c>
      <c r="E50" s="17">
        <f t="shared" si="2"/>
        <v>-36500</v>
      </c>
      <c r="F50" s="17">
        <f t="shared" si="1"/>
        <v>90.900818926296637</v>
      </c>
    </row>
    <row r="51" spans="1:6" ht="13.2" customHeight="1" x14ac:dyDescent="0.3">
      <c r="A51" s="42" t="s">
        <v>169</v>
      </c>
      <c r="B51" s="43" t="s">
        <v>77</v>
      </c>
      <c r="C51" s="17">
        <v>25000</v>
      </c>
      <c r="D51" s="17">
        <v>15000</v>
      </c>
      <c r="E51" s="17">
        <f t="shared" si="2"/>
        <v>-10000</v>
      </c>
      <c r="F51" s="17">
        <f t="shared" si="1"/>
        <v>60</v>
      </c>
    </row>
    <row r="52" spans="1:6" ht="13.2" customHeight="1" x14ac:dyDescent="0.3">
      <c r="A52" s="15" t="s">
        <v>92</v>
      </c>
      <c r="B52" s="18" t="s">
        <v>93</v>
      </c>
      <c r="C52" s="17">
        <v>5000</v>
      </c>
      <c r="D52" s="17">
        <v>5000</v>
      </c>
      <c r="E52" s="17">
        <f t="shared" si="2"/>
        <v>0</v>
      </c>
      <c r="F52" s="17">
        <f t="shared" si="1"/>
        <v>100</v>
      </c>
    </row>
    <row r="53" spans="1:6" ht="13.2" customHeight="1" x14ac:dyDescent="0.3">
      <c r="A53" s="15" t="s">
        <v>94</v>
      </c>
      <c r="B53" s="18" t="s">
        <v>95</v>
      </c>
      <c r="C53" s="17">
        <v>30000</v>
      </c>
      <c r="D53" s="17">
        <v>30000</v>
      </c>
      <c r="E53" s="17">
        <f t="shared" si="2"/>
        <v>0</v>
      </c>
      <c r="F53" s="17">
        <f t="shared" si="1"/>
        <v>100</v>
      </c>
    </row>
    <row r="54" spans="1:6" ht="13.2" customHeight="1" x14ac:dyDescent="0.3">
      <c r="A54" s="15" t="s">
        <v>96</v>
      </c>
      <c r="B54" s="18" t="s">
        <v>97</v>
      </c>
      <c r="C54" s="17">
        <v>212840</v>
      </c>
      <c r="D54" s="17">
        <f>212840-15000</f>
        <v>197840</v>
      </c>
      <c r="E54" s="17">
        <f t="shared" si="2"/>
        <v>-15000</v>
      </c>
      <c r="F54" s="17">
        <f t="shared" si="1"/>
        <v>92.952452546513811</v>
      </c>
    </row>
    <row r="55" spans="1:6" ht="13.2" customHeight="1" x14ac:dyDescent="0.3">
      <c r="A55" s="15" t="s">
        <v>98</v>
      </c>
      <c r="B55" s="18" t="s">
        <v>99</v>
      </c>
      <c r="C55" s="17">
        <v>20000</v>
      </c>
      <c r="D55" s="17">
        <v>20000</v>
      </c>
      <c r="E55" s="17">
        <f t="shared" si="2"/>
        <v>0</v>
      </c>
      <c r="F55" s="17">
        <f t="shared" si="1"/>
        <v>100</v>
      </c>
    </row>
    <row r="56" spans="1:6" ht="13.2" customHeight="1" x14ac:dyDescent="0.3">
      <c r="A56" s="15" t="s">
        <v>100</v>
      </c>
      <c r="B56" s="18" t="s">
        <v>101</v>
      </c>
      <c r="C56" s="17">
        <v>54295</v>
      </c>
      <c r="D56" s="17">
        <v>54295</v>
      </c>
      <c r="E56" s="17">
        <f t="shared" si="2"/>
        <v>0</v>
      </c>
      <c r="F56" s="17">
        <f t="shared" si="1"/>
        <v>100</v>
      </c>
    </row>
    <row r="57" spans="1:6" ht="13.2" customHeight="1" x14ac:dyDescent="0.3">
      <c r="A57" s="15" t="s">
        <v>102</v>
      </c>
      <c r="B57" s="18" t="s">
        <v>103</v>
      </c>
      <c r="C57" s="17">
        <v>20000</v>
      </c>
      <c r="D57" s="17">
        <v>20000</v>
      </c>
      <c r="E57" s="17">
        <f t="shared" si="2"/>
        <v>0</v>
      </c>
      <c r="F57" s="17">
        <f t="shared" si="1"/>
        <v>100</v>
      </c>
    </row>
    <row r="58" spans="1:6" ht="13.2" customHeight="1" x14ac:dyDescent="0.3">
      <c r="A58" s="15" t="s">
        <v>104</v>
      </c>
      <c r="B58" s="18" t="s">
        <v>105</v>
      </c>
      <c r="C58" s="17">
        <v>7000</v>
      </c>
      <c r="D58" s="17">
        <v>7000</v>
      </c>
      <c r="E58" s="17">
        <f t="shared" si="2"/>
        <v>0</v>
      </c>
      <c r="F58" s="17">
        <f t="shared" si="1"/>
        <v>100</v>
      </c>
    </row>
    <row r="59" spans="1:6" ht="13.2" customHeight="1" x14ac:dyDescent="0.3">
      <c r="A59" s="15" t="s">
        <v>106</v>
      </c>
      <c r="B59" s="18" t="s">
        <v>107</v>
      </c>
      <c r="C59" s="17">
        <v>20000</v>
      </c>
      <c r="D59" s="17">
        <v>12000</v>
      </c>
      <c r="E59" s="17">
        <f t="shared" si="2"/>
        <v>-8000</v>
      </c>
      <c r="F59" s="17">
        <f t="shared" si="1"/>
        <v>60</v>
      </c>
    </row>
    <row r="60" spans="1:6" ht="13.2" customHeight="1" x14ac:dyDescent="0.3">
      <c r="A60" s="15" t="s">
        <v>108</v>
      </c>
      <c r="B60" s="18" t="s">
        <v>109</v>
      </c>
      <c r="C60" s="17">
        <v>7000</v>
      </c>
      <c r="D60" s="17">
        <v>3500</v>
      </c>
      <c r="E60" s="17">
        <f t="shared" si="2"/>
        <v>-3500</v>
      </c>
      <c r="F60" s="17">
        <f t="shared" si="1"/>
        <v>50</v>
      </c>
    </row>
    <row r="61" spans="1:6" s="14" customFormat="1" ht="14.4" x14ac:dyDescent="0.3">
      <c r="A61" s="24" t="s">
        <v>110</v>
      </c>
      <c r="B61" s="25" t="s">
        <v>111</v>
      </c>
      <c r="C61" s="26">
        <f>SUM(C62:C71)</f>
        <v>49958</v>
      </c>
      <c r="D61" s="26">
        <f>SUM(D62:D73)</f>
        <v>77033</v>
      </c>
      <c r="E61" s="26">
        <f t="shared" si="2"/>
        <v>27075</v>
      </c>
      <c r="F61" s="26">
        <f t="shared" si="1"/>
        <v>154.19552424036192</v>
      </c>
    </row>
    <row r="62" spans="1:6" ht="13.2" customHeight="1" x14ac:dyDescent="0.3">
      <c r="A62" s="15" t="s">
        <v>112</v>
      </c>
      <c r="B62" s="18" t="s">
        <v>113</v>
      </c>
      <c r="C62" s="17">
        <v>1000</v>
      </c>
      <c r="D62" s="17">
        <v>1000</v>
      </c>
      <c r="E62" s="17">
        <f t="shared" si="2"/>
        <v>0</v>
      </c>
      <c r="F62" s="17">
        <f t="shared" si="1"/>
        <v>100</v>
      </c>
    </row>
    <row r="63" spans="1:6" ht="13.2" customHeight="1" x14ac:dyDescent="0.3">
      <c r="A63" s="15" t="s">
        <v>114</v>
      </c>
      <c r="B63" s="18" t="s">
        <v>115</v>
      </c>
      <c r="C63" s="17">
        <v>433</v>
      </c>
      <c r="D63" s="17">
        <v>433</v>
      </c>
      <c r="E63" s="17">
        <f t="shared" si="2"/>
        <v>0</v>
      </c>
      <c r="F63" s="17">
        <f t="shared" si="1"/>
        <v>100</v>
      </c>
    </row>
    <row r="64" spans="1:6" ht="13.2" customHeight="1" x14ac:dyDescent="0.3">
      <c r="A64" s="15" t="s">
        <v>116</v>
      </c>
      <c r="B64" s="18" t="s">
        <v>117</v>
      </c>
      <c r="C64" s="17">
        <v>10125</v>
      </c>
      <c r="D64" s="17">
        <v>9000</v>
      </c>
      <c r="E64" s="17">
        <f t="shared" si="2"/>
        <v>-1125</v>
      </c>
      <c r="F64" s="17">
        <f t="shared" si="1"/>
        <v>88.888888888888886</v>
      </c>
    </row>
    <row r="65" spans="1:6" ht="13.2" customHeight="1" x14ac:dyDescent="0.3">
      <c r="A65" s="15" t="s">
        <v>118</v>
      </c>
      <c r="B65" s="18" t="s">
        <v>119</v>
      </c>
      <c r="C65" s="17">
        <v>2000</v>
      </c>
      <c r="D65" s="17">
        <v>2000</v>
      </c>
      <c r="E65" s="17">
        <f t="shared" si="2"/>
        <v>0</v>
      </c>
      <c r="F65" s="17">
        <f t="shared" si="1"/>
        <v>100</v>
      </c>
    </row>
    <row r="66" spans="1:6" ht="13.2" customHeight="1" x14ac:dyDescent="0.3">
      <c r="A66" s="15" t="s">
        <v>120</v>
      </c>
      <c r="B66" s="18" t="s">
        <v>121</v>
      </c>
      <c r="C66" s="17">
        <v>8000</v>
      </c>
      <c r="D66" s="17">
        <v>7000</v>
      </c>
      <c r="E66" s="17">
        <f t="shared" si="2"/>
        <v>-1000</v>
      </c>
      <c r="F66" s="17">
        <f t="shared" si="1"/>
        <v>87.5</v>
      </c>
    </row>
    <row r="67" spans="1:6" ht="13.2" customHeight="1" x14ac:dyDescent="0.3">
      <c r="A67" s="15" t="s">
        <v>122</v>
      </c>
      <c r="B67" s="18" t="s">
        <v>123</v>
      </c>
      <c r="C67" s="17">
        <v>500</v>
      </c>
      <c r="D67" s="17">
        <v>1600</v>
      </c>
      <c r="E67" s="17">
        <f t="shared" si="2"/>
        <v>1100</v>
      </c>
      <c r="F67" s="17">
        <f t="shared" si="1"/>
        <v>320</v>
      </c>
    </row>
    <row r="68" spans="1:6" ht="13.2" customHeight="1" x14ac:dyDescent="0.3">
      <c r="A68" s="15" t="s">
        <v>124</v>
      </c>
      <c r="B68" s="18" t="s">
        <v>125</v>
      </c>
      <c r="C68" s="17">
        <v>4500</v>
      </c>
      <c r="D68" s="17">
        <v>4500</v>
      </c>
      <c r="E68" s="17">
        <f t="shared" si="2"/>
        <v>0</v>
      </c>
      <c r="F68" s="17">
        <f t="shared" si="1"/>
        <v>100</v>
      </c>
    </row>
    <row r="69" spans="1:6" ht="13.2" customHeight="1" x14ac:dyDescent="0.3">
      <c r="A69" s="15" t="s">
        <v>126</v>
      </c>
      <c r="B69" s="18" t="s">
        <v>127</v>
      </c>
      <c r="C69" s="17">
        <v>9400</v>
      </c>
      <c r="D69" s="17">
        <v>6000</v>
      </c>
      <c r="E69" s="17">
        <f t="shared" si="2"/>
        <v>-3400</v>
      </c>
      <c r="F69" s="17">
        <f t="shared" si="1"/>
        <v>63.829787234042556</v>
      </c>
    </row>
    <row r="70" spans="1:6" ht="13.2" customHeight="1" x14ac:dyDescent="0.3">
      <c r="A70" s="15" t="s">
        <v>128</v>
      </c>
      <c r="B70" s="18" t="s">
        <v>129</v>
      </c>
      <c r="C70" s="17">
        <v>4000</v>
      </c>
      <c r="D70" s="17">
        <v>500</v>
      </c>
      <c r="E70" s="17">
        <f t="shared" si="2"/>
        <v>-3500</v>
      </c>
      <c r="F70" s="17">
        <f t="shared" si="1"/>
        <v>12.5</v>
      </c>
    </row>
    <row r="71" spans="1:6" ht="13.2" customHeight="1" x14ac:dyDescent="0.3">
      <c r="A71" s="15" t="s">
        <v>130</v>
      </c>
      <c r="B71" s="18" t="s">
        <v>131</v>
      </c>
      <c r="C71" s="17">
        <v>10000</v>
      </c>
      <c r="D71" s="17">
        <v>20000</v>
      </c>
      <c r="E71" s="17">
        <f t="shared" si="2"/>
        <v>10000</v>
      </c>
      <c r="F71" s="17">
        <f t="shared" si="1"/>
        <v>200</v>
      </c>
    </row>
    <row r="72" spans="1:6" ht="13.2" customHeight="1" x14ac:dyDescent="0.3">
      <c r="A72" s="15" t="s">
        <v>132</v>
      </c>
      <c r="B72" s="18" t="s">
        <v>133</v>
      </c>
      <c r="C72" s="17"/>
      <c r="D72" s="17">
        <v>10000</v>
      </c>
      <c r="E72" s="17">
        <f t="shared" ref="E72:E90" si="5">+D72-C72</f>
        <v>10000</v>
      </c>
      <c r="F72" s="17"/>
    </row>
    <row r="73" spans="1:6" ht="13.2" customHeight="1" x14ac:dyDescent="0.3">
      <c r="A73" s="15" t="s">
        <v>134</v>
      </c>
      <c r="B73" s="18" t="s">
        <v>135</v>
      </c>
      <c r="C73" s="17"/>
      <c r="D73" s="17">
        <v>15000</v>
      </c>
      <c r="E73" s="17">
        <f t="shared" si="5"/>
        <v>15000</v>
      </c>
      <c r="F73" s="17"/>
    </row>
    <row r="74" spans="1:6" s="14" customFormat="1" ht="14.4" x14ac:dyDescent="0.3">
      <c r="A74" s="24" t="s">
        <v>136</v>
      </c>
      <c r="B74" s="25" t="s">
        <v>137</v>
      </c>
      <c r="C74" s="26">
        <f>C75+C76+C77</f>
        <v>186000</v>
      </c>
      <c r="D74" s="26">
        <f>D75+D76+D77</f>
        <v>186000</v>
      </c>
      <c r="E74" s="26">
        <f t="shared" si="5"/>
        <v>0</v>
      </c>
      <c r="F74" s="26">
        <f t="shared" ref="F74:F90" si="6">D74/C74*100</f>
        <v>100</v>
      </c>
    </row>
    <row r="75" spans="1:6" ht="13.2" customHeight="1" x14ac:dyDescent="0.3">
      <c r="A75" s="15" t="s">
        <v>138</v>
      </c>
      <c r="B75" s="18" t="s">
        <v>139</v>
      </c>
      <c r="C75" s="17">
        <v>80000</v>
      </c>
      <c r="D75" s="17">
        <v>80000</v>
      </c>
      <c r="E75" s="17">
        <f t="shared" si="5"/>
        <v>0</v>
      </c>
      <c r="F75" s="17">
        <f t="shared" si="6"/>
        <v>100</v>
      </c>
    </row>
    <row r="76" spans="1:6" ht="13.2" customHeight="1" x14ac:dyDescent="0.3">
      <c r="A76" s="15" t="s">
        <v>140</v>
      </c>
      <c r="B76" s="18" t="s">
        <v>141</v>
      </c>
      <c r="C76" s="17">
        <v>70000</v>
      </c>
      <c r="D76" s="17">
        <v>70000</v>
      </c>
      <c r="E76" s="17">
        <f t="shared" si="5"/>
        <v>0</v>
      </c>
      <c r="F76" s="17">
        <f t="shared" si="6"/>
        <v>100</v>
      </c>
    </row>
    <row r="77" spans="1:6" ht="13.2" customHeight="1" x14ac:dyDescent="0.3">
      <c r="A77" s="15" t="s">
        <v>142</v>
      </c>
      <c r="B77" s="18" t="s">
        <v>143</v>
      </c>
      <c r="C77" s="17">
        <v>36000</v>
      </c>
      <c r="D77" s="17">
        <v>36000</v>
      </c>
      <c r="E77" s="17">
        <f t="shared" si="5"/>
        <v>0</v>
      </c>
      <c r="F77" s="17">
        <f t="shared" si="6"/>
        <v>100</v>
      </c>
    </row>
    <row r="78" spans="1:6" ht="15" customHeight="1" x14ac:dyDescent="0.3">
      <c r="A78" s="27" t="s">
        <v>144</v>
      </c>
      <c r="B78" s="12" t="s">
        <v>145</v>
      </c>
      <c r="C78" s="28">
        <f>SUM(C79:C89)</f>
        <v>561388</v>
      </c>
      <c r="D78" s="28">
        <f>SUM(D79:D89)</f>
        <v>389813</v>
      </c>
      <c r="E78" s="28">
        <f t="shared" si="5"/>
        <v>-171575</v>
      </c>
      <c r="F78" s="28">
        <f t="shared" si="6"/>
        <v>69.437358832037731</v>
      </c>
    </row>
    <row r="79" spans="1:6" ht="39" customHeight="1" x14ac:dyDescent="0.3">
      <c r="A79" s="29" t="s">
        <v>146</v>
      </c>
      <c r="B79" s="30" t="s">
        <v>147</v>
      </c>
      <c r="C79" s="31">
        <v>71164</v>
      </c>
      <c r="D79" s="31">
        <f>+C79</f>
        <v>71164</v>
      </c>
      <c r="E79" s="31">
        <f t="shared" si="5"/>
        <v>0</v>
      </c>
      <c r="F79" s="31">
        <f t="shared" si="6"/>
        <v>100</v>
      </c>
    </row>
    <row r="80" spans="1:6" ht="15.75" customHeight="1" x14ac:dyDescent="0.25">
      <c r="A80" s="29" t="s">
        <v>148</v>
      </c>
      <c r="B80" s="32" t="s">
        <v>149</v>
      </c>
      <c r="C80" s="31">
        <v>4000</v>
      </c>
      <c r="D80" s="33">
        <v>4000</v>
      </c>
      <c r="E80" s="31">
        <f t="shared" si="5"/>
        <v>0</v>
      </c>
      <c r="F80" s="31">
        <f t="shared" si="6"/>
        <v>100</v>
      </c>
    </row>
    <row r="81" spans="1:6" ht="13.2" customHeight="1" x14ac:dyDescent="0.3">
      <c r="A81" s="15" t="s">
        <v>150</v>
      </c>
      <c r="B81" s="18" t="s">
        <v>151</v>
      </c>
      <c r="C81" s="17">
        <v>10000</v>
      </c>
      <c r="D81" s="17">
        <v>10000</v>
      </c>
      <c r="E81" s="17">
        <f t="shared" si="5"/>
        <v>0</v>
      </c>
      <c r="F81" s="17">
        <f t="shared" si="6"/>
        <v>100</v>
      </c>
    </row>
    <row r="82" spans="1:6" ht="13.2" customHeight="1" x14ac:dyDescent="0.3">
      <c r="A82" s="15" t="s">
        <v>152</v>
      </c>
      <c r="B82" s="18" t="s">
        <v>153</v>
      </c>
      <c r="C82" s="17">
        <v>39836</v>
      </c>
      <c r="D82" s="17">
        <v>39836</v>
      </c>
      <c r="E82" s="17">
        <f t="shared" si="5"/>
        <v>0</v>
      </c>
      <c r="F82" s="17">
        <f t="shared" si="6"/>
        <v>100</v>
      </c>
    </row>
    <row r="83" spans="1:6" ht="13.2" customHeight="1" x14ac:dyDescent="0.3">
      <c r="A83" s="15" t="s">
        <v>154</v>
      </c>
      <c r="B83" s="18" t="s">
        <v>155</v>
      </c>
      <c r="C83" s="17">
        <v>15312</v>
      </c>
      <c r="D83" s="17">
        <f>+C83</f>
        <v>15312</v>
      </c>
      <c r="E83" s="17">
        <f t="shared" si="5"/>
        <v>0</v>
      </c>
      <c r="F83" s="17">
        <f t="shared" si="6"/>
        <v>100</v>
      </c>
    </row>
    <row r="84" spans="1:6" ht="13.2" customHeight="1" x14ac:dyDescent="0.3">
      <c r="A84" s="15" t="s">
        <v>156</v>
      </c>
      <c r="B84" s="18" t="s">
        <v>157</v>
      </c>
      <c r="C84" s="17">
        <v>255076</v>
      </c>
      <c r="D84" s="17">
        <v>100000</v>
      </c>
      <c r="E84" s="17">
        <f t="shared" si="5"/>
        <v>-155076</v>
      </c>
      <c r="F84" s="17">
        <f t="shared" si="6"/>
        <v>39.204001944518495</v>
      </c>
    </row>
    <row r="85" spans="1:6" ht="13.2" customHeight="1" x14ac:dyDescent="0.3">
      <c r="A85" s="15" t="s">
        <v>158</v>
      </c>
      <c r="B85" s="18" t="s">
        <v>159</v>
      </c>
      <c r="C85" s="17">
        <v>16000</v>
      </c>
      <c r="D85" s="17">
        <v>16000</v>
      </c>
      <c r="E85" s="17">
        <f t="shared" si="5"/>
        <v>0</v>
      </c>
      <c r="F85" s="17">
        <f t="shared" si="6"/>
        <v>100</v>
      </c>
    </row>
    <row r="86" spans="1:6" ht="13.2" customHeight="1" x14ac:dyDescent="0.3">
      <c r="A86" s="15" t="s">
        <v>160</v>
      </c>
      <c r="B86" s="18" t="s">
        <v>161</v>
      </c>
      <c r="C86" s="17">
        <v>100000</v>
      </c>
      <c r="D86" s="17">
        <f>28813-D83</f>
        <v>13501</v>
      </c>
      <c r="E86" s="17">
        <f t="shared" si="5"/>
        <v>-86499</v>
      </c>
      <c r="F86" s="17">
        <f t="shared" si="6"/>
        <v>13.500999999999999</v>
      </c>
    </row>
    <row r="87" spans="1:6" ht="13.2" customHeight="1" x14ac:dyDescent="0.3">
      <c r="A87" s="15" t="s">
        <v>162</v>
      </c>
      <c r="B87" s="18" t="s">
        <v>163</v>
      </c>
      <c r="C87" s="17">
        <v>30000</v>
      </c>
      <c r="D87" s="17">
        <f>+C87</f>
        <v>30000</v>
      </c>
      <c r="E87" s="17">
        <f t="shared" si="5"/>
        <v>0</v>
      </c>
      <c r="F87" s="17">
        <f t="shared" si="6"/>
        <v>100</v>
      </c>
    </row>
    <row r="88" spans="1:6" ht="13.2" customHeight="1" x14ac:dyDescent="0.3">
      <c r="A88" s="15" t="s">
        <v>164</v>
      </c>
      <c r="B88" s="18" t="s">
        <v>165</v>
      </c>
      <c r="C88" s="17">
        <v>20000</v>
      </c>
      <c r="D88" s="17">
        <f>+C88</f>
        <v>20000</v>
      </c>
      <c r="E88" s="17">
        <f t="shared" si="5"/>
        <v>0</v>
      </c>
      <c r="F88" s="17">
        <f t="shared" si="6"/>
        <v>100</v>
      </c>
    </row>
    <row r="89" spans="1:6" ht="13.2" customHeight="1" x14ac:dyDescent="0.3">
      <c r="A89" s="34" t="s">
        <v>166</v>
      </c>
      <c r="B89" s="35" t="s">
        <v>167</v>
      </c>
      <c r="C89" s="36">
        <v>0</v>
      </c>
      <c r="D89" s="36">
        <v>70000</v>
      </c>
      <c r="E89" s="17">
        <f t="shared" si="5"/>
        <v>70000</v>
      </c>
      <c r="F89" s="17"/>
    </row>
    <row r="90" spans="1:6" s="14" customFormat="1" ht="15" thickBot="1" x14ac:dyDescent="0.35">
      <c r="A90" s="37"/>
      <c r="B90" s="38" t="s">
        <v>168</v>
      </c>
      <c r="C90" s="39">
        <f>+C8+C28+C78</f>
        <v>4621342</v>
      </c>
      <c r="D90" s="39">
        <f>+D8+D28+D78</f>
        <v>4621342</v>
      </c>
      <c r="E90" s="39">
        <f t="shared" si="5"/>
        <v>0</v>
      </c>
      <c r="F90" s="39">
        <f t="shared" si="6"/>
        <v>100</v>
      </c>
    </row>
    <row r="91" spans="1:6" ht="14.4" thickTop="1" x14ac:dyDescent="0.25">
      <c r="C91" s="40"/>
    </row>
  </sheetData>
  <mergeCells count="8">
    <mergeCell ref="E5:E6"/>
    <mergeCell ref="F5:F6"/>
    <mergeCell ref="A3:C3"/>
    <mergeCell ref="A5:A6"/>
    <mergeCell ref="B5:B6"/>
    <mergeCell ref="C5:C6"/>
    <mergeCell ref="D5:D6"/>
    <mergeCell ref="E4:F4"/>
  </mergeCells>
  <printOptions horizontalCentered="1"/>
  <pageMargins left="0.21" right="0.21" top="0.38" bottom="0.35" header="0.31496062992125984" footer="0.31496062992125984"/>
  <pageSetup paperSize="9" scale="5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zoomScale="90" zoomScaleNormal="90" workbookViewId="0">
      <selection activeCell="Q16" sqref="Q16"/>
    </sheetView>
  </sheetViews>
  <sheetFormatPr defaultRowHeight="13.2" x14ac:dyDescent="0.25"/>
  <cols>
    <col min="1" max="1" width="6.88671875" style="174" customWidth="1"/>
    <col min="2" max="2" width="47.6640625" style="174" customWidth="1"/>
    <col min="3" max="3" width="10.44140625" style="174" customWidth="1"/>
    <col min="4" max="4" width="9.21875" style="174" customWidth="1"/>
    <col min="5" max="5" width="8.77734375" style="174" customWidth="1"/>
    <col min="6" max="8" width="11" style="174" customWidth="1"/>
    <col min="9" max="9" width="6.88671875" style="174" customWidth="1"/>
    <col min="10" max="10" width="11" style="174" hidden="1" customWidth="1"/>
    <col min="11" max="11" width="7" style="174" customWidth="1"/>
    <col min="12" max="12" width="8.109375" style="174" customWidth="1"/>
    <col min="13" max="13" width="10.33203125" style="174" customWidth="1"/>
    <col min="14" max="14" width="10.5546875" style="174" customWidth="1"/>
    <col min="15" max="15" width="11.6640625" style="174" customWidth="1"/>
    <col min="16" max="16" width="14" style="174" customWidth="1"/>
    <col min="17" max="17" width="13.6640625" style="174" customWidth="1"/>
    <col min="18" max="259" width="8.88671875" style="174"/>
    <col min="260" max="260" width="5.6640625" style="174" customWidth="1"/>
    <col min="261" max="261" width="27.5546875" style="174" customWidth="1"/>
    <col min="262" max="271" width="11.6640625" style="174" customWidth="1"/>
    <col min="272" max="272" width="14" style="174" customWidth="1"/>
    <col min="273" max="273" width="13.6640625" style="174" customWidth="1"/>
    <col min="274" max="515" width="8.88671875" style="174"/>
    <col min="516" max="516" width="5.6640625" style="174" customWidth="1"/>
    <col min="517" max="517" width="27.5546875" style="174" customWidth="1"/>
    <col min="518" max="527" width="11.6640625" style="174" customWidth="1"/>
    <col min="528" max="528" width="14" style="174" customWidth="1"/>
    <col min="529" max="529" width="13.6640625" style="174" customWidth="1"/>
    <col min="530" max="771" width="8.88671875" style="174"/>
    <col min="772" max="772" width="5.6640625" style="174" customWidth="1"/>
    <col min="773" max="773" width="27.5546875" style="174" customWidth="1"/>
    <col min="774" max="783" width="11.6640625" style="174" customWidth="1"/>
    <col min="784" max="784" width="14" style="174" customWidth="1"/>
    <col min="785" max="785" width="13.6640625" style="174" customWidth="1"/>
    <col min="786" max="1027" width="8.88671875" style="174"/>
    <col min="1028" max="1028" width="5.6640625" style="174" customWidth="1"/>
    <col min="1029" max="1029" width="27.5546875" style="174" customWidth="1"/>
    <col min="1030" max="1039" width="11.6640625" style="174" customWidth="1"/>
    <col min="1040" max="1040" width="14" style="174" customWidth="1"/>
    <col min="1041" max="1041" width="13.6640625" style="174" customWidth="1"/>
    <col min="1042" max="1283" width="8.88671875" style="174"/>
    <col min="1284" max="1284" width="5.6640625" style="174" customWidth="1"/>
    <col min="1285" max="1285" width="27.5546875" style="174" customWidth="1"/>
    <col min="1286" max="1295" width="11.6640625" style="174" customWidth="1"/>
    <col min="1296" max="1296" width="14" style="174" customWidth="1"/>
    <col min="1297" max="1297" width="13.6640625" style="174" customWidth="1"/>
    <col min="1298" max="1539" width="8.88671875" style="174"/>
    <col min="1540" max="1540" width="5.6640625" style="174" customWidth="1"/>
    <col min="1541" max="1541" width="27.5546875" style="174" customWidth="1"/>
    <col min="1542" max="1551" width="11.6640625" style="174" customWidth="1"/>
    <col min="1552" max="1552" width="14" style="174" customWidth="1"/>
    <col min="1553" max="1553" width="13.6640625" style="174" customWidth="1"/>
    <col min="1554" max="1795" width="8.88671875" style="174"/>
    <col min="1796" max="1796" width="5.6640625" style="174" customWidth="1"/>
    <col min="1797" max="1797" width="27.5546875" style="174" customWidth="1"/>
    <col min="1798" max="1807" width="11.6640625" style="174" customWidth="1"/>
    <col min="1808" max="1808" width="14" style="174" customWidth="1"/>
    <col min="1809" max="1809" width="13.6640625" style="174" customWidth="1"/>
    <col min="1810" max="2051" width="8.88671875" style="174"/>
    <col min="2052" max="2052" width="5.6640625" style="174" customWidth="1"/>
    <col min="2053" max="2053" width="27.5546875" style="174" customWidth="1"/>
    <col min="2054" max="2063" width="11.6640625" style="174" customWidth="1"/>
    <col min="2064" max="2064" width="14" style="174" customWidth="1"/>
    <col min="2065" max="2065" width="13.6640625" style="174" customWidth="1"/>
    <col min="2066" max="2307" width="8.88671875" style="174"/>
    <col min="2308" max="2308" width="5.6640625" style="174" customWidth="1"/>
    <col min="2309" max="2309" width="27.5546875" style="174" customWidth="1"/>
    <col min="2310" max="2319" width="11.6640625" style="174" customWidth="1"/>
    <col min="2320" max="2320" width="14" style="174" customWidth="1"/>
    <col min="2321" max="2321" width="13.6640625" style="174" customWidth="1"/>
    <col min="2322" max="2563" width="8.88671875" style="174"/>
    <col min="2564" max="2564" width="5.6640625" style="174" customWidth="1"/>
    <col min="2565" max="2565" width="27.5546875" style="174" customWidth="1"/>
    <col min="2566" max="2575" width="11.6640625" style="174" customWidth="1"/>
    <col min="2576" max="2576" width="14" style="174" customWidth="1"/>
    <col min="2577" max="2577" width="13.6640625" style="174" customWidth="1"/>
    <col min="2578" max="2819" width="8.88671875" style="174"/>
    <col min="2820" max="2820" width="5.6640625" style="174" customWidth="1"/>
    <col min="2821" max="2821" width="27.5546875" style="174" customWidth="1"/>
    <col min="2822" max="2831" width="11.6640625" style="174" customWidth="1"/>
    <col min="2832" max="2832" width="14" style="174" customWidth="1"/>
    <col min="2833" max="2833" width="13.6640625" style="174" customWidth="1"/>
    <col min="2834" max="3075" width="8.88671875" style="174"/>
    <col min="3076" max="3076" width="5.6640625" style="174" customWidth="1"/>
    <col min="3077" max="3077" width="27.5546875" style="174" customWidth="1"/>
    <col min="3078" max="3087" width="11.6640625" style="174" customWidth="1"/>
    <col min="3088" max="3088" width="14" style="174" customWidth="1"/>
    <col min="3089" max="3089" width="13.6640625" style="174" customWidth="1"/>
    <col min="3090" max="3331" width="8.88671875" style="174"/>
    <col min="3332" max="3332" width="5.6640625" style="174" customWidth="1"/>
    <col min="3333" max="3333" width="27.5546875" style="174" customWidth="1"/>
    <col min="3334" max="3343" width="11.6640625" style="174" customWidth="1"/>
    <col min="3344" max="3344" width="14" style="174" customWidth="1"/>
    <col min="3345" max="3345" width="13.6640625" style="174" customWidth="1"/>
    <col min="3346" max="3587" width="8.88671875" style="174"/>
    <col min="3588" max="3588" width="5.6640625" style="174" customWidth="1"/>
    <col min="3589" max="3589" width="27.5546875" style="174" customWidth="1"/>
    <col min="3590" max="3599" width="11.6640625" style="174" customWidth="1"/>
    <col min="3600" max="3600" width="14" style="174" customWidth="1"/>
    <col min="3601" max="3601" width="13.6640625" style="174" customWidth="1"/>
    <col min="3602" max="3843" width="8.88671875" style="174"/>
    <col min="3844" max="3844" width="5.6640625" style="174" customWidth="1"/>
    <col min="3845" max="3845" width="27.5546875" style="174" customWidth="1"/>
    <col min="3846" max="3855" width="11.6640625" style="174" customWidth="1"/>
    <col min="3856" max="3856" width="14" style="174" customWidth="1"/>
    <col min="3857" max="3857" width="13.6640625" style="174" customWidth="1"/>
    <col min="3858" max="4099" width="8.88671875" style="174"/>
    <col min="4100" max="4100" width="5.6640625" style="174" customWidth="1"/>
    <col min="4101" max="4101" width="27.5546875" style="174" customWidth="1"/>
    <col min="4102" max="4111" width="11.6640625" style="174" customWidth="1"/>
    <col min="4112" max="4112" width="14" style="174" customWidth="1"/>
    <col min="4113" max="4113" width="13.6640625" style="174" customWidth="1"/>
    <col min="4114" max="4355" width="8.88671875" style="174"/>
    <col min="4356" max="4356" width="5.6640625" style="174" customWidth="1"/>
    <col min="4357" max="4357" width="27.5546875" style="174" customWidth="1"/>
    <col min="4358" max="4367" width="11.6640625" style="174" customWidth="1"/>
    <col min="4368" max="4368" width="14" style="174" customWidth="1"/>
    <col min="4369" max="4369" width="13.6640625" style="174" customWidth="1"/>
    <col min="4370" max="4611" width="8.88671875" style="174"/>
    <col min="4612" max="4612" width="5.6640625" style="174" customWidth="1"/>
    <col min="4613" max="4613" width="27.5546875" style="174" customWidth="1"/>
    <col min="4614" max="4623" width="11.6640625" style="174" customWidth="1"/>
    <col min="4624" max="4624" width="14" style="174" customWidth="1"/>
    <col min="4625" max="4625" width="13.6640625" style="174" customWidth="1"/>
    <col min="4626" max="4867" width="8.88671875" style="174"/>
    <col min="4868" max="4868" width="5.6640625" style="174" customWidth="1"/>
    <col min="4869" max="4869" width="27.5546875" style="174" customWidth="1"/>
    <col min="4870" max="4879" width="11.6640625" style="174" customWidth="1"/>
    <col min="4880" max="4880" width="14" style="174" customWidth="1"/>
    <col min="4881" max="4881" width="13.6640625" style="174" customWidth="1"/>
    <col min="4882" max="5123" width="8.88671875" style="174"/>
    <col min="5124" max="5124" width="5.6640625" style="174" customWidth="1"/>
    <col min="5125" max="5125" width="27.5546875" style="174" customWidth="1"/>
    <col min="5126" max="5135" width="11.6640625" style="174" customWidth="1"/>
    <col min="5136" max="5136" width="14" style="174" customWidth="1"/>
    <col min="5137" max="5137" width="13.6640625" style="174" customWidth="1"/>
    <col min="5138" max="5379" width="8.88671875" style="174"/>
    <col min="5380" max="5380" width="5.6640625" style="174" customWidth="1"/>
    <col min="5381" max="5381" width="27.5546875" style="174" customWidth="1"/>
    <col min="5382" max="5391" width="11.6640625" style="174" customWidth="1"/>
    <col min="5392" max="5392" width="14" style="174" customWidth="1"/>
    <col min="5393" max="5393" width="13.6640625" style="174" customWidth="1"/>
    <col min="5394" max="5635" width="8.88671875" style="174"/>
    <col min="5636" max="5636" width="5.6640625" style="174" customWidth="1"/>
    <col min="5637" max="5637" width="27.5546875" style="174" customWidth="1"/>
    <col min="5638" max="5647" width="11.6640625" style="174" customWidth="1"/>
    <col min="5648" max="5648" width="14" style="174" customWidth="1"/>
    <col min="5649" max="5649" width="13.6640625" style="174" customWidth="1"/>
    <col min="5650" max="5891" width="8.88671875" style="174"/>
    <col min="5892" max="5892" width="5.6640625" style="174" customWidth="1"/>
    <col min="5893" max="5893" width="27.5546875" style="174" customWidth="1"/>
    <col min="5894" max="5903" width="11.6640625" style="174" customWidth="1"/>
    <col min="5904" max="5904" width="14" style="174" customWidth="1"/>
    <col min="5905" max="5905" width="13.6640625" style="174" customWidth="1"/>
    <col min="5906" max="6147" width="8.88671875" style="174"/>
    <col min="6148" max="6148" width="5.6640625" style="174" customWidth="1"/>
    <col min="6149" max="6149" width="27.5546875" style="174" customWidth="1"/>
    <col min="6150" max="6159" width="11.6640625" style="174" customWidth="1"/>
    <col min="6160" max="6160" width="14" style="174" customWidth="1"/>
    <col min="6161" max="6161" width="13.6640625" style="174" customWidth="1"/>
    <col min="6162" max="6403" width="8.88671875" style="174"/>
    <col min="6404" max="6404" width="5.6640625" style="174" customWidth="1"/>
    <col min="6405" max="6405" width="27.5546875" style="174" customWidth="1"/>
    <col min="6406" max="6415" width="11.6640625" style="174" customWidth="1"/>
    <col min="6416" max="6416" width="14" style="174" customWidth="1"/>
    <col min="6417" max="6417" width="13.6640625" style="174" customWidth="1"/>
    <col min="6418" max="6659" width="8.88671875" style="174"/>
    <col min="6660" max="6660" width="5.6640625" style="174" customWidth="1"/>
    <col min="6661" max="6661" width="27.5546875" style="174" customWidth="1"/>
    <col min="6662" max="6671" width="11.6640625" style="174" customWidth="1"/>
    <col min="6672" max="6672" width="14" style="174" customWidth="1"/>
    <col min="6673" max="6673" width="13.6640625" style="174" customWidth="1"/>
    <col min="6674" max="6915" width="8.88671875" style="174"/>
    <col min="6916" max="6916" width="5.6640625" style="174" customWidth="1"/>
    <col min="6917" max="6917" width="27.5546875" style="174" customWidth="1"/>
    <col min="6918" max="6927" width="11.6640625" style="174" customWidth="1"/>
    <col min="6928" max="6928" width="14" style="174" customWidth="1"/>
    <col min="6929" max="6929" width="13.6640625" style="174" customWidth="1"/>
    <col min="6930" max="7171" width="8.88671875" style="174"/>
    <col min="7172" max="7172" width="5.6640625" style="174" customWidth="1"/>
    <col min="7173" max="7173" width="27.5546875" style="174" customWidth="1"/>
    <col min="7174" max="7183" width="11.6640625" style="174" customWidth="1"/>
    <col min="7184" max="7184" width="14" style="174" customWidth="1"/>
    <col min="7185" max="7185" width="13.6640625" style="174" customWidth="1"/>
    <col min="7186" max="7427" width="8.88671875" style="174"/>
    <col min="7428" max="7428" width="5.6640625" style="174" customWidth="1"/>
    <col min="7429" max="7429" width="27.5546875" style="174" customWidth="1"/>
    <col min="7430" max="7439" width="11.6640625" style="174" customWidth="1"/>
    <col min="7440" max="7440" width="14" style="174" customWidth="1"/>
    <col min="7441" max="7441" width="13.6640625" style="174" customWidth="1"/>
    <col min="7442" max="7683" width="8.88671875" style="174"/>
    <col min="7684" max="7684" width="5.6640625" style="174" customWidth="1"/>
    <col min="7685" max="7685" width="27.5546875" style="174" customWidth="1"/>
    <col min="7686" max="7695" width="11.6640625" style="174" customWidth="1"/>
    <col min="7696" max="7696" width="14" style="174" customWidth="1"/>
    <col min="7697" max="7697" width="13.6640625" style="174" customWidth="1"/>
    <col min="7698" max="7939" width="8.88671875" style="174"/>
    <col min="7940" max="7940" width="5.6640625" style="174" customWidth="1"/>
    <col min="7941" max="7941" width="27.5546875" style="174" customWidth="1"/>
    <col min="7942" max="7951" width="11.6640625" style="174" customWidth="1"/>
    <col min="7952" max="7952" width="14" style="174" customWidth="1"/>
    <col min="7953" max="7953" width="13.6640625" style="174" customWidth="1"/>
    <col min="7954" max="8195" width="8.88671875" style="174"/>
    <col min="8196" max="8196" width="5.6640625" style="174" customWidth="1"/>
    <col min="8197" max="8197" width="27.5546875" style="174" customWidth="1"/>
    <col min="8198" max="8207" width="11.6640625" style="174" customWidth="1"/>
    <col min="8208" max="8208" width="14" style="174" customWidth="1"/>
    <col min="8209" max="8209" width="13.6640625" style="174" customWidth="1"/>
    <col min="8210" max="8451" width="8.88671875" style="174"/>
    <col min="8452" max="8452" width="5.6640625" style="174" customWidth="1"/>
    <col min="8453" max="8453" width="27.5546875" style="174" customWidth="1"/>
    <col min="8454" max="8463" width="11.6640625" style="174" customWidth="1"/>
    <col min="8464" max="8464" width="14" style="174" customWidth="1"/>
    <col min="8465" max="8465" width="13.6640625" style="174" customWidth="1"/>
    <col min="8466" max="8707" width="8.88671875" style="174"/>
    <col min="8708" max="8708" width="5.6640625" style="174" customWidth="1"/>
    <col min="8709" max="8709" width="27.5546875" style="174" customWidth="1"/>
    <col min="8710" max="8719" width="11.6640625" style="174" customWidth="1"/>
    <col min="8720" max="8720" width="14" style="174" customWidth="1"/>
    <col min="8721" max="8721" width="13.6640625" style="174" customWidth="1"/>
    <col min="8722" max="8963" width="8.88671875" style="174"/>
    <col min="8964" max="8964" width="5.6640625" style="174" customWidth="1"/>
    <col min="8965" max="8965" width="27.5546875" style="174" customWidth="1"/>
    <col min="8966" max="8975" width="11.6640625" style="174" customWidth="1"/>
    <col min="8976" max="8976" width="14" style="174" customWidth="1"/>
    <col min="8977" max="8977" width="13.6640625" style="174" customWidth="1"/>
    <col min="8978" max="9219" width="8.88671875" style="174"/>
    <col min="9220" max="9220" width="5.6640625" style="174" customWidth="1"/>
    <col min="9221" max="9221" width="27.5546875" style="174" customWidth="1"/>
    <col min="9222" max="9231" width="11.6640625" style="174" customWidth="1"/>
    <col min="9232" max="9232" width="14" style="174" customWidth="1"/>
    <col min="9233" max="9233" width="13.6640625" style="174" customWidth="1"/>
    <col min="9234" max="9475" width="8.88671875" style="174"/>
    <col min="9476" max="9476" width="5.6640625" style="174" customWidth="1"/>
    <col min="9477" max="9477" width="27.5546875" style="174" customWidth="1"/>
    <col min="9478" max="9487" width="11.6640625" style="174" customWidth="1"/>
    <col min="9488" max="9488" width="14" style="174" customWidth="1"/>
    <col min="9489" max="9489" width="13.6640625" style="174" customWidth="1"/>
    <col min="9490" max="9731" width="8.88671875" style="174"/>
    <col min="9732" max="9732" width="5.6640625" style="174" customWidth="1"/>
    <col min="9733" max="9733" width="27.5546875" style="174" customWidth="1"/>
    <col min="9734" max="9743" width="11.6640625" style="174" customWidth="1"/>
    <col min="9744" max="9744" width="14" style="174" customWidth="1"/>
    <col min="9745" max="9745" width="13.6640625" style="174" customWidth="1"/>
    <col min="9746" max="9987" width="8.88671875" style="174"/>
    <col min="9988" max="9988" width="5.6640625" style="174" customWidth="1"/>
    <col min="9989" max="9989" width="27.5546875" style="174" customWidth="1"/>
    <col min="9990" max="9999" width="11.6640625" style="174" customWidth="1"/>
    <col min="10000" max="10000" width="14" style="174" customWidth="1"/>
    <col min="10001" max="10001" width="13.6640625" style="174" customWidth="1"/>
    <col min="10002" max="10243" width="8.88671875" style="174"/>
    <col min="10244" max="10244" width="5.6640625" style="174" customWidth="1"/>
    <col min="10245" max="10245" width="27.5546875" style="174" customWidth="1"/>
    <col min="10246" max="10255" width="11.6640625" style="174" customWidth="1"/>
    <col min="10256" max="10256" width="14" style="174" customWidth="1"/>
    <col min="10257" max="10257" width="13.6640625" style="174" customWidth="1"/>
    <col min="10258" max="10499" width="8.88671875" style="174"/>
    <col min="10500" max="10500" width="5.6640625" style="174" customWidth="1"/>
    <col min="10501" max="10501" width="27.5546875" style="174" customWidth="1"/>
    <col min="10502" max="10511" width="11.6640625" style="174" customWidth="1"/>
    <col min="10512" max="10512" width="14" style="174" customWidth="1"/>
    <col min="10513" max="10513" width="13.6640625" style="174" customWidth="1"/>
    <col min="10514" max="10755" width="8.88671875" style="174"/>
    <col min="10756" max="10756" width="5.6640625" style="174" customWidth="1"/>
    <col min="10757" max="10757" width="27.5546875" style="174" customWidth="1"/>
    <col min="10758" max="10767" width="11.6640625" style="174" customWidth="1"/>
    <col min="10768" max="10768" width="14" style="174" customWidth="1"/>
    <col min="10769" max="10769" width="13.6640625" style="174" customWidth="1"/>
    <col min="10770" max="11011" width="8.88671875" style="174"/>
    <col min="11012" max="11012" width="5.6640625" style="174" customWidth="1"/>
    <col min="11013" max="11013" width="27.5546875" style="174" customWidth="1"/>
    <col min="11014" max="11023" width="11.6640625" style="174" customWidth="1"/>
    <col min="11024" max="11024" width="14" style="174" customWidth="1"/>
    <col min="11025" max="11025" width="13.6640625" style="174" customWidth="1"/>
    <col min="11026" max="11267" width="8.88671875" style="174"/>
    <col min="11268" max="11268" width="5.6640625" style="174" customWidth="1"/>
    <col min="11269" max="11269" width="27.5546875" style="174" customWidth="1"/>
    <col min="11270" max="11279" width="11.6640625" style="174" customWidth="1"/>
    <col min="11280" max="11280" width="14" style="174" customWidth="1"/>
    <col min="11281" max="11281" width="13.6640625" style="174" customWidth="1"/>
    <col min="11282" max="11523" width="8.88671875" style="174"/>
    <col min="11524" max="11524" width="5.6640625" style="174" customWidth="1"/>
    <col min="11525" max="11525" width="27.5546875" style="174" customWidth="1"/>
    <col min="11526" max="11535" width="11.6640625" style="174" customWidth="1"/>
    <col min="11536" max="11536" width="14" style="174" customWidth="1"/>
    <col min="11537" max="11537" width="13.6640625" style="174" customWidth="1"/>
    <col min="11538" max="11779" width="8.88671875" style="174"/>
    <col min="11780" max="11780" width="5.6640625" style="174" customWidth="1"/>
    <col min="11781" max="11781" width="27.5546875" style="174" customWidth="1"/>
    <col min="11782" max="11791" width="11.6640625" style="174" customWidth="1"/>
    <col min="11792" max="11792" width="14" style="174" customWidth="1"/>
    <col min="11793" max="11793" width="13.6640625" style="174" customWidth="1"/>
    <col min="11794" max="12035" width="8.88671875" style="174"/>
    <col min="12036" max="12036" width="5.6640625" style="174" customWidth="1"/>
    <col min="12037" max="12037" width="27.5546875" style="174" customWidth="1"/>
    <col min="12038" max="12047" width="11.6640625" style="174" customWidth="1"/>
    <col min="12048" max="12048" width="14" style="174" customWidth="1"/>
    <col min="12049" max="12049" width="13.6640625" style="174" customWidth="1"/>
    <col min="12050" max="12291" width="8.88671875" style="174"/>
    <col min="12292" max="12292" width="5.6640625" style="174" customWidth="1"/>
    <col min="12293" max="12293" width="27.5546875" style="174" customWidth="1"/>
    <col min="12294" max="12303" width="11.6640625" style="174" customWidth="1"/>
    <col min="12304" max="12304" width="14" style="174" customWidth="1"/>
    <col min="12305" max="12305" width="13.6640625" style="174" customWidth="1"/>
    <col min="12306" max="12547" width="8.88671875" style="174"/>
    <col min="12548" max="12548" width="5.6640625" style="174" customWidth="1"/>
    <col min="12549" max="12549" width="27.5546875" style="174" customWidth="1"/>
    <col min="12550" max="12559" width="11.6640625" style="174" customWidth="1"/>
    <col min="12560" max="12560" width="14" style="174" customWidth="1"/>
    <col min="12561" max="12561" width="13.6640625" style="174" customWidth="1"/>
    <col min="12562" max="12803" width="8.88671875" style="174"/>
    <col min="12804" max="12804" width="5.6640625" style="174" customWidth="1"/>
    <col min="12805" max="12805" width="27.5546875" style="174" customWidth="1"/>
    <col min="12806" max="12815" width="11.6640625" style="174" customWidth="1"/>
    <col min="12816" max="12816" width="14" style="174" customWidth="1"/>
    <col min="12817" max="12817" width="13.6640625" style="174" customWidth="1"/>
    <col min="12818" max="13059" width="8.88671875" style="174"/>
    <col min="13060" max="13060" width="5.6640625" style="174" customWidth="1"/>
    <col min="13061" max="13061" width="27.5546875" style="174" customWidth="1"/>
    <col min="13062" max="13071" width="11.6640625" style="174" customWidth="1"/>
    <col min="13072" max="13072" width="14" style="174" customWidth="1"/>
    <col min="13073" max="13073" width="13.6640625" style="174" customWidth="1"/>
    <col min="13074" max="13315" width="8.88671875" style="174"/>
    <col min="13316" max="13316" width="5.6640625" style="174" customWidth="1"/>
    <col min="13317" max="13317" width="27.5546875" style="174" customWidth="1"/>
    <col min="13318" max="13327" width="11.6640625" style="174" customWidth="1"/>
    <col min="13328" max="13328" width="14" style="174" customWidth="1"/>
    <col min="13329" max="13329" width="13.6640625" style="174" customWidth="1"/>
    <col min="13330" max="13571" width="8.88671875" style="174"/>
    <col min="13572" max="13572" width="5.6640625" style="174" customWidth="1"/>
    <col min="13573" max="13573" width="27.5546875" style="174" customWidth="1"/>
    <col min="13574" max="13583" width="11.6640625" style="174" customWidth="1"/>
    <col min="13584" max="13584" width="14" style="174" customWidth="1"/>
    <col min="13585" max="13585" width="13.6640625" style="174" customWidth="1"/>
    <col min="13586" max="13827" width="8.88671875" style="174"/>
    <col min="13828" max="13828" width="5.6640625" style="174" customWidth="1"/>
    <col min="13829" max="13829" width="27.5546875" style="174" customWidth="1"/>
    <col min="13830" max="13839" width="11.6640625" style="174" customWidth="1"/>
    <col min="13840" max="13840" width="14" style="174" customWidth="1"/>
    <col min="13841" max="13841" width="13.6640625" style="174" customWidth="1"/>
    <col min="13842" max="14083" width="8.88671875" style="174"/>
    <col min="14084" max="14084" width="5.6640625" style="174" customWidth="1"/>
    <col min="14085" max="14085" width="27.5546875" style="174" customWidth="1"/>
    <col min="14086" max="14095" width="11.6640625" style="174" customWidth="1"/>
    <col min="14096" max="14096" width="14" style="174" customWidth="1"/>
    <col min="14097" max="14097" width="13.6640625" style="174" customWidth="1"/>
    <col min="14098" max="14339" width="8.88671875" style="174"/>
    <col min="14340" max="14340" width="5.6640625" style="174" customWidth="1"/>
    <col min="14341" max="14341" width="27.5546875" style="174" customWidth="1"/>
    <col min="14342" max="14351" width="11.6640625" style="174" customWidth="1"/>
    <col min="14352" max="14352" width="14" style="174" customWidth="1"/>
    <col min="14353" max="14353" width="13.6640625" style="174" customWidth="1"/>
    <col min="14354" max="14595" width="8.88671875" style="174"/>
    <col min="14596" max="14596" width="5.6640625" style="174" customWidth="1"/>
    <col min="14597" max="14597" width="27.5546875" style="174" customWidth="1"/>
    <col min="14598" max="14607" width="11.6640625" style="174" customWidth="1"/>
    <col min="14608" max="14608" width="14" style="174" customWidth="1"/>
    <col min="14609" max="14609" width="13.6640625" style="174" customWidth="1"/>
    <col min="14610" max="14851" width="8.88671875" style="174"/>
    <col min="14852" max="14852" width="5.6640625" style="174" customWidth="1"/>
    <col min="14853" max="14853" width="27.5546875" style="174" customWidth="1"/>
    <col min="14854" max="14863" width="11.6640625" style="174" customWidth="1"/>
    <col min="14864" max="14864" width="14" style="174" customWidth="1"/>
    <col min="14865" max="14865" width="13.6640625" style="174" customWidth="1"/>
    <col min="14866" max="15107" width="8.88671875" style="174"/>
    <col min="15108" max="15108" width="5.6640625" style="174" customWidth="1"/>
    <col min="15109" max="15109" width="27.5546875" style="174" customWidth="1"/>
    <col min="15110" max="15119" width="11.6640625" style="174" customWidth="1"/>
    <col min="15120" max="15120" width="14" style="174" customWidth="1"/>
    <col min="15121" max="15121" width="13.6640625" style="174" customWidth="1"/>
    <col min="15122" max="15363" width="8.88671875" style="174"/>
    <col min="15364" max="15364" width="5.6640625" style="174" customWidth="1"/>
    <col min="15365" max="15365" width="27.5546875" style="174" customWidth="1"/>
    <col min="15366" max="15375" width="11.6640625" style="174" customWidth="1"/>
    <col min="15376" max="15376" width="14" style="174" customWidth="1"/>
    <col min="15377" max="15377" width="13.6640625" style="174" customWidth="1"/>
    <col min="15378" max="15619" width="8.88671875" style="174"/>
    <col min="15620" max="15620" width="5.6640625" style="174" customWidth="1"/>
    <col min="15621" max="15621" width="27.5546875" style="174" customWidth="1"/>
    <col min="15622" max="15631" width="11.6640625" style="174" customWidth="1"/>
    <col min="15632" max="15632" width="14" style="174" customWidth="1"/>
    <col min="15633" max="15633" width="13.6640625" style="174" customWidth="1"/>
    <col min="15634" max="15875" width="8.88671875" style="174"/>
    <col min="15876" max="15876" width="5.6640625" style="174" customWidth="1"/>
    <col min="15877" max="15877" width="27.5546875" style="174" customWidth="1"/>
    <col min="15878" max="15887" width="11.6640625" style="174" customWidth="1"/>
    <col min="15888" max="15888" width="14" style="174" customWidth="1"/>
    <col min="15889" max="15889" width="13.6640625" style="174" customWidth="1"/>
    <col min="15890" max="16131" width="8.88671875" style="174"/>
    <col min="16132" max="16132" width="5.6640625" style="174" customWidth="1"/>
    <col min="16133" max="16133" width="27.5546875" style="174" customWidth="1"/>
    <col min="16134" max="16143" width="11.6640625" style="174" customWidth="1"/>
    <col min="16144" max="16144" width="14" style="174" customWidth="1"/>
    <col min="16145" max="16145" width="13.6640625" style="174" customWidth="1"/>
    <col min="16146" max="16384" width="8.88671875" style="174"/>
  </cols>
  <sheetData>
    <row r="1" spans="1:17" x14ac:dyDescent="0.25">
      <c r="A1" s="174" t="str">
        <f>'[3]1-Zaposlenost'!$A$1</f>
        <v>Trgovačko društvo: Zagrebački velesajam d.o.o.</v>
      </c>
    </row>
    <row r="2" spans="1:17" ht="30" customHeight="1" x14ac:dyDescent="0.25">
      <c r="A2" s="279" t="s">
        <v>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156"/>
      <c r="Q2" s="156"/>
    </row>
    <row r="3" spans="1:17" ht="13.8" thickBot="1" x14ac:dyDescent="0.3">
      <c r="A3" s="179"/>
      <c r="B3" s="175"/>
      <c r="C3" s="175"/>
      <c r="D3" s="175"/>
      <c r="E3" s="175"/>
      <c r="F3" s="175"/>
      <c r="G3" s="180"/>
      <c r="H3" s="180"/>
      <c r="I3" s="180"/>
      <c r="J3" s="180"/>
      <c r="K3" s="181"/>
      <c r="O3" s="182" t="s">
        <v>252</v>
      </c>
      <c r="Q3" s="181"/>
    </row>
    <row r="4" spans="1:17" ht="13.5" customHeight="1" thickTop="1" x14ac:dyDescent="0.25">
      <c r="A4" s="280" t="s">
        <v>2</v>
      </c>
      <c r="B4" s="283" t="s">
        <v>3</v>
      </c>
      <c r="C4" s="286" t="s">
        <v>282</v>
      </c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8"/>
    </row>
    <row r="5" spans="1:17" ht="12.75" customHeight="1" x14ac:dyDescent="0.25">
      <c r="A5" s="281"/>
      <c r="B5" s="284"/>
      <c r="C5" s="289" t="s">
        <v>253</v>
      </c>
      <c r="D5" s="291" t="s">
        <v>254</v>
      </c>
      <c r="E5" s="292"/>
      <c r="F5" s="292"/>
      <c r="G5" s="292"/>
      <c r="H5" s="292"/>
      <c r="I5" s="292"/>
      <c r="J5" s="292"/>
      <c r="K5" s="292"/>
      <c r="L5" s="292"/>
      <c r="M5" s="292"/>
      <c r="N5" s="293"/>
      <c r="O5" s="294" t="s">
        <v>255</v>
      </c>
    </row>
    <row r="6" spans="1:17" ht="68.400000000000006" customHeight="1" x14ac:dyDescent="0.25">
      <c r="A6" s="282"/>
      <c r="B6" s="285"/>
      <c r="C6" s="290"/>
      <c r="D6" s="157" t="s">
        <v>256</v>
      </c>
      <c r="E6" s="157" t="s">
        <v>257</v>
      </c>
      <c r="F6" s="157" t="s">
        <v>258</v>
      </c>
      <c r="G6" s="157" t="s">
        <v>259</v>
      </c>
      <c r="H6" s="157" t="s">
        <v>260</v>
      </c>
      <c r="I6" s="157" t="s">
        <v>261</v>
      </c>
      <c r="J6" s="157" t="s">
        <v>262</v>
      </c>
      <c r="K6" s="157" t="s">
        <v>263</v>
      </c>
      <c r="L6" s="157" t="s">
        <v>264</v>
      </c>
      <c r="M6" s="157" t="s">
        <v>265</v>
      </c>
      <c r="N6" s="216" t="s">
        <v>266</v>
      </c>
      <c r="O6" s="295"/>
    </row>
    <row r="7" spans="1:17" ht="13.8" thickBot="1" x14ac:dyDescent="0.3">
      <c r="A7" s="196">
        <v>1</v>
      </c>
      <c r="B7" s="158">
        <v>2</v>
      </c>
      <c r="C7" s="176">
        <v>3</v>
      </c>
      <c r="D7" s="158">
        <v>4</v>
      </c>
      <c r="E7" s="158">
        <v>5</v>
      </c>
      <c r="F7" s="158">
        <v>6</v>
      </c>
      <c r="G7" s="158">
        <v>7</v>
      </c>
      <c r="H7" s="158">
        <v>8</v>
      </c>
      <c r="I7" s="158">
        <v>9</v>
      </c>
      <c r="J7" s="158">
        <v>10</v>
      </c>
      <c r="K7" s="158">
        <v>10</v>
      </c>
      <c r="L7" s="158">
        <v>11</v>
      </c>
      <c r="M7" s="158">
        <v>12</v>
      </c>
      <c r="N7" s="217">
        <v>13</v>
      </c>
      <c r="O7" s="210">
        <v>14</v>
      </c>
    </row>
    <row r="8" spans="1:17" ht="17.25" customHeight="1" thickTop="1" x14ac:dyDescent="0.25">
      <c r="A8" s="197" t="s">
        <v>5</v>
      </c>
      <c r="B8" s="193" t="s">
        <v>6</v>
      </c>
      <c r="C8" s="192">
        <f>SUM(C9:C27)</f>
        <v>816001</v>
      </c>
      <c r="D8" s="192">
        <f t="shared" ref="D8:M8" si="0">SUM(D9:D26)</f>
        <v>0</v>
      </c>
      <c r="E8" s="192">
        <f t="shared" si="0"/>
        <v>0</v>
      </c>
      <c r="F8" s="192">
        <f>SUM(F9:F27)</f>
        <v>2695499</v>
      </c>
      <c r="G8" s="192">
        <f t="shared" si="0"/>
        <v>0</v>
      </c>
      <c r="H8" s="192">
        <f t="shared" si="0"/>
        <v>0</v>
      </c>
      <c r="I8" s="192">
        <f t="shared" si="0"/>
        <v>0</v>
      </c>
      <c r="J8" s="192">
        <f t="shared" si="0"/>
        <v>0</v>
      </c>
      <c r="K8" s="192">
        <f t="shared" si="0"/>
        <v>0</v>
      </c>
      <c r="L8" s="192">
        <f t="shared" si="0"/>
        <v>0</v>
      </c>
      <c r="M8" s="192">
        <f t="shared" si="0"/>
        <v>0</v>
      </c>
      <c r="N8" s="218">
        <f t="shared" ref="N8:N75" si="1">SUM(D8:M8)</f>
        <v>2695499</v>
      </c>
      <c r="O8" s="211">
        <f>SUM(C8,N8)</f>
        <v>3511500</v>
      </c>
    </row>
    <row r="9" spans="1:17" ht="30" customHeight="1" x14ac:dyDescent="0.3">
      <c r="A9" s="161" t="s">
        <v>7</v>
      </c>
      <c r="B9" s="162" t="s">
        <v>8</v>
      </c>
      <c r="C9" s="209">
        <v>20000</v>
      </c>
      <c r="D9" s="228"/>
      <c r="E9" s="229"/>
      <c r="F9" s="173"/>
      <c r="G9" s="159"/>
      <c r="H9" s="159"/>
      <c r="I9" s="159"/>
      <c r="J9" s="159"/>
      <c r="K9" s="159"/>
      <c r="L9" s="159"/>
      <c r="M9" s="160"/>
      <c r="N9" s="219">
        <f t="shared" si="1"/>
        <v>0</v>
      </c>
      <c r="O9" s="212">
        <f t="shared" ref="O9:O76" si="2">SUM(C9,N9)</f>
        <v>20000</v>
      </c>
    </row>
    <row r="10" spans="1:17" ht="17.25" customHeight="1" x14ac:dyDescent="0.3">
      <c r="A10" s="161" t="s">
        <v>9</v>
      </c>
      <c r="B10" s="163" t="s">
        <v>10</v>
      </c>
      <c r="C10" s="209">
        <v>500</v>
      </c>
      <c r="D10" s="230"/>
      <c r="E10" s="160"/>
      <c r="F10" s="159"/>
      <c r="G10" s="159"/>
      <c r="H10" s="159"/>
      <c r="I10" s="159"/>
      <c r="J10" s="159"/>
      <c r="K10" s="159"/>
      <c r="L10" s="159"/>
      <c r="M10" s="160"/>
      <c r="N10" s="219">
        <f t="shared" si="1"/>
        <v>0</v>
      </c>
      <c r="O10" s="212">
        <f t="shared" si="2"/>
        <v>500</v>
      </c>
    </row>
    <row r="11" spans="1:17" ht="17.25" customHeight="1" x14ac:dyDescent="0.3">
      <c r="A11" s="161" t="s">
        <v>11</v>
      </c>
      <c r="B11" s="163" t="s">
        <v>182</v>
      </c>
      <c r="C11" s="209"/>
      <c r="D11" s="230"/>
      <c r="E11" s="160"/>
      <c r="F11" s="159">
        <v>332000</v>
      </c>
      <c r="G11" s="159"/>
      <c r="H11" s="159"/>
      <c r="I11" s="159"/>
      <c r="J11" s="159"/>
      <c r="K11" s="159"/>
      <c r="L11" s="159"/>
      <c r="M11" s="160"/>
      <c r="N11" s="219">
        <f t="shared" si="1"/>
        <v>332000</v>
      </c>
      <c r="O11" s="212">
        <f t="shared" si="2"/>
        <v>332000</v>
      </c>
    </row>
    <row r="12" spans="1:17" ht="17.25" customHeight="1" x14ac:dyDescent="0.3">
      <c r="A12" s="161" t="s">
        <v>13</v>
      </c>
      <c r="B12" s="163" t="s">
        <v>14</v>
      </c>
      <c r="C12" s="209">
        <f>880000-F12</f>
        <v>216501</v>
      </c>
      <c r="D12" s="230"/>
      <c r="E12" s="160"/>
      <c r="F12" s="159">
        <v>663499</v>
      </c>
      <c r="G12" s="159"/>
      <c r="H12" s="159"/>
      <c r="I12" s="159"/>
      <c r="J12" s="159"/>
      <c r="K12" s="159"/>
      <c r="L12" s="159"/>
      <c r="M12" s="160"/>
      <c r="N12" s="219">
        <f t="shared" si="1"/>
        <v>663499</v>
      </c>
      <c r="O12" s="212">
        <f t="shared" si="2"/>
        <v>880000</v>
      </c>
    </row>
    <row r="13" spans="1:17" ht="17.25" customHeight="1" x14ac:dyDescent="0.3">
      <c r="A13" s="161" t="s">
        <v>15</v>
      </c>
      <c r="B13" s="163" t="s">
        <v>16</v>
      </c>
      <c r="C13" s="209"/>
      <c r="D13" s="230"/>
      <c r="E13" s="160"/>
      <c r="F13" s="159">
        <v>270000</v>
      </c>
      <c r="G13" s="159"/>
      <c r="H13" s="159"/>
      <c r="I13" s="159"/>
      <c r="J13" s="159"/>
      <c r="K13" s="159"/>
      <c r="L13" s="159"/>
      <c r="M13" s="160"/>
      <c r="N13" s="219">
        <f t="shared" si="1"/>
        <v>270000</v>
      </c>
      <c r="O13" s="212">
        <f t="shared" si="2"/>
        <v>270000</v>
      </c>
    </row>
    <row r="14" spans="1:17" ht="19.2" customHeight="1" x14ac:dyDescent="0.3">
      <c r="A14" s="161" t="s">
        <v>17</v>
      </c>
      <c r="B14" s="163" t="s">
        <v>183</v>
      </c>
      <c r="C14" s="209">
        <v>220000</v>
      </c>
      <c r="D14" s="230"/>
      <c r="E14" s="160"/>
      <c r="F14" s="159"/>
      <c r="G14" s="159"/>
      <c r="H14" s="159"/>
      <c r="I14" s="159"/>
      <c r="J14" s="159"/>
      <c r="K14" s="159"/>
      <c r="L14" s="159"/>
      <c r="M14" s="160"/>
      <c r="N14" s="219">
        <f t="shared" si="1"/>
        <v>0</v>
      </c>
      <c r="O14" s="212">
        <f t="shared" si="2"/>
        <v>220000</v>
      </c>
    </row>
    <row r="15" spans="1:17" ht="37.200000000000003" customHeight="1" x14ac:dyDescent="0.25">
      <c r="A15" s="164" t="s">
        <v>19</v>
      </c>
      <c r="B15" s="163" t="s">
        <v>20</v>
      </c>
      <c r="C15" s="223">
        <v>25000</v>
      </c>
      <c r="D15" s="230"/>
      <c r="E15" s="160"/>
      <c r="F15" s="159"/>
      <c r="G15" s="159"/>
      <c r="H15" s="159"/>
      <c r="I15" s="159"/>
      <c r="J15" s="159"/>
      <c r="K15" s="159"/>
      <c r="L15" s="159"/>
      <c r="M15" s="160"/>
      <c r="N15" s="219">
        <f t="shared" si="1"/>
        <v>0</v>
      </c>
      <c r="O15" s="212">
        <f t="shared" si="2"/>
        <v>25000</v>
      </c>
    </row>
    <row r="16" spans="1:17" ht="17.25" customHeight="1" x14ac:dyDescent="0.3">
      <c r="A16" s="161" t="s">
        <v>21</v>
      </c>
      <c r="B16" s="163" t="s">
        <v>22</v>
      </c>
      <c r="C16" s="209">
        <v>26000</v>
      </c>
      <c r="D16" s="230"/>
      <c r="E16" s="160"/>
      <c r="F16" s="159"/>
      <c r="G16" s="159"/>
      <c r="H16" s="159"/>
      <c r="I16" s="159"/>
      <c r="J16" s="159"/>
      <c r="K16" s="159"/>
      <c r="L16" s="159"/>
      <c r="M16" s="160"/>
      <c r="N16" s="219">
        <f t="shared" si="1"/>
        <v>0</v>
      </c>
      <c r="O16" s="212">
        <f t="shared" si="2"/>
        <v>26000</v>
      </c>
    </row>
    <row r="17" spans="1:17" ht="23.4" customHeight="1" x14ac:dyDescent="0.3">
      <c r="A17" s="161" t="s">
        <v>23</v>
      </c>
      <c r="B17" s="163" t="s">
        <v>24</v>
      </c>
      <c r="C17" s="209">
        <v>35000</v>
      </c>
      <c r="D17" s="230"/>
      <c r="E17" s="160"/>
      <c r="F17" s="159"/>
      <c r="G17" s="159"/>
      <c r="H17" s="159"/>
      <c r="I17" s="159"/>
      <c r="J17" s="159"/>
      <c r="K17" s="159"/>
      <c r="L17" s="159"/>
      <c r="M17" s="160"/>
      <c r="N17" s="219">
        <f t="shared" si="1"/>
        <v>0</v>
      </c>
      <c r="O17" s="212">
        <f t="shared" si="2"/>
        <v>35000</v>
      </c>
    </row>
    <row r="18" spans="1:17" ht="17.25" customHeight="1" x14ac:dyDescent="0.3">
      <c r="A18" s="161" t="s">
        <v>25</v>
      </c>
      <c r="B18" s="163" t="s">
        <v>26</v>
      </c>
      <c r="C18" s="209"/>
      <c r="D18" s="230"/>
      <c r="E18" s="160"/>
      <c r="F18" s="159">
        <v>1430000</v>
      </c>
      <c r="G18" s="159"/>
      <c r="H18" s="159"/>
      <c r="I18" s="159"/>
      <c r="J18" s="159"/>
      <c r="K18" s="159"/>
      <c r="L18" s="159"/>
      <c r="M18" s="160"/>
      <c r="N18" s="219">
        <f t="shared" si="1"/>
        <v>1430000</v>
      </c>
      <c r="O18" s="212">
        <f t="shared" si="2"/>
        <v>1430000</v>
      </c>
    </row>
    <row r="19" spans="1:17" ht="17.25" customHeight="1" x14ac:dyDescent="0.25">
      <c r="A19" s="161" t="s">
        <v>27</v>
      </c>
      <c r="B19" s="163" t="s">
        <v>28</v>
      </c>
      <c r="C19" s="224">
        <v>57000</v>
      </c>
      <c r="D19" s="230"/>
      <c r="E19" s="160"/>
      <c r="F19" s="159"/>
      <c r="G19" s="159"/>
      <c r="H19" s="159"/>
      <c r="I19" s="159"/>
      <c r="J19" s="159"/>
      <c r="K19" s="159"/>
      <c r="L19" s="159"/>
      <c r="M19" s="160"/>
      <c r="N19" s="219">
        <f t="shared" si="1"/>
        <v>0</v>
      </c>
      <c r="O19" s="212">
        <f t="shared" si="2"/>
        <v>57000</v>
      </c>
    </row>
    <row r="20" spans="1:17" ht="17.25" customHeight="1" x14ac:dyDescent="0.25">
      <c r="A20" s="161" t="s">
        <v>29</v>
      </c>
      <c r="B20" s="163" t="s">
        <v>30</v>
      </c>
      <c r="C20" s="224">
        <v>25000</v>
      </c>
      <c r="D20" s="230"/>
      <c r="E20" s="160"/>
      <c r="F20" s="159"/>
      <c r="G20" s="159"/>
      <c r="H20" s="159"/>
      <c r="I20" s="159"/>
      <c r="J20" s="159"/>
      <c r="K20" s="159"/>
      <c r="L20" s="159"/>
      <c r="M20" s="160"/>
      <c r="N20" s="219">
        <f t="shared" si="1"/>
        <v>0</v>
      </c>
      <c r="O20" s="212">
        <f t="shared" si="2"/>
        <v>25000</v>
      </c>
    </row>
    <row r="21" spans="1:17" ht="17.25" customHeight="1" x14ac:dyDescent="0.25">
      <c r="A21" s="161" t="s">
        <v>31</v>
      </c>
      <c r="B21" s="163" t="s">
        <v>32</v>
      </c>
      <c r="C21" s="224">
        <v>10000</v>
      </c>
      <c r="D21" s="230"/>
      <c r="E21" s="160"/>
      <c r="F21" s="159"/>
      <c r="G21" s="159"/>
      <c r="H21" s="159"/>
      <c r="I21" s="159"/>
      <c r="J21" s="159"/>
      <c r="K21" s="159"/>
      <c r="L21" s="159"/>
      <c r="M21" s="160"/>
      <c r="N21" s="219">
        <f t="shared" si="1"/>
        <v>0</v>
      </c>
      <c r="O21" s="212">
        <f t="shared" si="2"/>
        <v>10000</v>
      </c>
    </row>
    <row r="22" spans="1:17" ht="17.25" customHeight="1" x14ac:dyDescent="0.3">
      <c r="A22" s="161" t="s">
        <v>33</v>
      </c>
      <c r="B22" s="163" t="s">
        <v>34</v>
      </c>
      <c r="C22" s="209">
        <v>100000</v>
      </c>
      <c r="D22" s="230"/>
      <c r="E22" s="160"/>
      <c r="F22" s="159"/>
      <c r="G22" s="159"/>
      <c r="H22" s="159"/>
      <c r="I22" s="159"/>
      <c r="J22" s="159"/>
      <c r="K22" s="159"/>
      <c r="L22" s="159"/>
      <c r="M22" s="160"/>
      <c r="N22" s="219">
        <f t="shared" si="1"/>
        <v>0</v>
      </c>
      <c r="O22" s="212">
        <f t="shared" si="2"/>
        <v>100000</v>
      </c>
    </row>
    <row r="23" spans="1:17" ht="22.2" customHeight="1" x14ac:dyDescent="0.3">
      <c r="A23" s="161" t="s">
        <v>35</v>
      </c>
      <c r="B23" s="163" t="s">
        <v>36</v>
      </c>
      <c r="C23" s="209">
        <v>21000</v>
      </c>
      <c r="D23" s="230"/>
      <c r="E23" s="160"/>
      <c r="F23" s="159"/>
      <c r="G23" s="159"/>
      <c r="H23" s="159"/>
      <c r="I23" s="159"/>
      <c r="J23" s="159"/>
      <c r="K23" s="159"/>
      <c r="L23" s="159"/>
      <c r="M23" s="160"/>
      <c r="N23" s="219">
        <f t="shared" si="1"/>
        <v>0</v>
      </c>
      <c r="O23" s="212">
        <f t="shared" si="2"/>
        <v>21000</v>
      </c>
    </row>
    <row r="24" spans="1:17" ht="17.25" customHeight="1" x14ac:dyDescent="0.3">
      <c r="A24" s="161" t="s">
        <v>37</v>
      </c>
      <c r="B24" s="163" t="s">
        <v>38</v>
      </c>
      <c r="C24" s="209">
        <v>5000</v>
      </c>
      <c r="D24" s="230"/>
      <c r="E24" s="160"/>
      <c r="F24" s="159"/>
      <c r="G24" s="159"/>
      <c r="H24" s="159"/>
      <c r="I24" s="159"/>
      <c r="J24" s="159"/>
      <c r="K24" s="159"/>
      <c r="L24" s="159"/>
      <c r="M24" s="160"/>
      <c r="N24" s="219">
        <f t="shared" si="1"/>
        <v>0</v>
      </c>
      <c r="O24" s="212">
        <f t="shared" si="2"/>
        <v>5000</v>
      </c>
      <c r="Q24" s="190"/>
    </row>
    <row r="25" spans="1:17" ht="17.25" customHeight="1" x14ac:dyDescent="0.3">
      <c r="A25" s="161" t="s">
        <v>39</v>
      </c>
      <c r="B25" s="163" t="s">
        <v>40</v>
      </c>
      <c r="C25" s="209">
        <v>5000</v>
      </c>
      <c r="D25" s="230"/>
      <c r="E25" s="160"/>
      <c r="F25" s="159"/>
      <c r="G25" s="159"/>
      <c r="H25" s="159"/>
      <c r="I25" s="159"/>
      <c r="J25" s="159"/>
      <c r="K25" s="159"/>
      <c r="L25" s="159"/>
      <c r="M25" s="160"/>
      <c r="N25" s="219">
        <f t="shared" si="1"/>
        <v>0</v>
      </c>
      <c r="O25" s="212">
        <f t="shared" si="2"/>
        <v>5000</v>
      </c>
    </row>
    <row r="26" spans="1:17" ht="17.25" customHeight="1" x14ac:dyDescent="0.3">
      <c r="A26" s="161" t="s">
        <v>41</v>
      </c>
      <c r="B26" s="163" t="s">
        <v>42</v>
      </c>
      <c r="C26" s="209">
        <v>5000</v>
      </c>
      <c r="D26" s="230"/>
      <c r="E26" s="160"/>
      <c r="F26" s="159"/>
      <c r="G26" s="159"/>
      <c r="H26" s="159"/>
      <c r="I26" s="159"/>
      <c r="J26" s="159"/>
      <c r="K26" s="159"/>
      <c r="L26" s="159"/>
      <c r="M26" s="160"/>
      <c r="N26" s="219">
        <f t="shared" ref="N26" si="3">SUM(D26:M26)</f>
        <v>0</v>
      </c>
      <c r="O26" s="212">
        <f t="shared" si="2"/>
        <v>5000</v>
      </c>
    </row>
    <row r="27" spans="1:17" ht="17.25" customHeight="1" x14ac:dyDescent="0.3">
      <c r="A27" s="161" t="s">
        <v>43</v>
      </c>
      <c r="B27" s="163" t="s">
        <v>271</v>
      </c>
      <c r="C27" s="183">
        <v>45000</v>
      </c>
      <c r="D27" s="230"/>
      <c r="E27" s="160"/>
      <c r="F27" s="159"/>
      <c r="G27" s="159"/>
      <c r="H27" s="159"/>
      <c r="I27" s="159"/>
      <c r="J27" s="159"/>
      <c r="K27" s="159"/>
      <c r="L27" s="159"/>
      <c r="M27" s="160"/>
      <c r="N27" s="219">
        <f t="shared" ref="N27" si="4">SUM(D27:M27)</f>
        <v>0</v>
      </c>
      <c r="O27" s="212">
        <f t="shared" ref="O27" si="5">SUM(C27,N27)</f>
        <v>45000</v>
      </c>
    </row>
    <row r="28" spans="1:17" ht="17.25" customHeight="1" x14ac:dyDescent="0.25">
      <c r="A28" s="198" t="s">
        <v>45</v>
      </c>
      <c r="B28" s="191" t="s">
        <v>46</v>
      </c>
      <c r="C28" s="225">
        <f>C29+C61+C74</f>
        <v>720029</v>
      </c>
      <c r="D28" s="231"/>
      <c r="E28" s="192"/>
      <c r="F28" s="192">
        <f>F54</f>
        <v>0</v>
      </c>
      <c r="G28" s="192"/>
      <c r="H28" s="192"/>
      <c r="I28" s="192"/>
      <c r="J28" s="192"/>
      <c r="K28" s="192"/>
      <c r="L28" s="192"/>
      <c r="M28" s="192"/>
      <c r="N28" s="218">
        <f t="shared" si="1"/>
        <v>0</v>
      </c>
      <c r="O28" s="211">
        <f t="shared" si="2"/>
        <v>720029</v>
      </c>
    </row>
    <row r="29" spans="1:17" ht="17.25" customHeight="1" x14ac:dyDescent="0.25">
      <c r="A29" s="161" t="s">
        <v>47</v>
      </c>
      <c r="B29" s="163" t="s">
        <v>48</v>
      </c>
      <c r="C29" s="224">
        <f>C30+C40+C44+C49+C50</f>
        <v>456996</v>
      </c>
      <c r="D29" s="230"/>
      <c r="E29" s="160"/>
      <c r="F29" s="159">
        <f>F30+F40+F44+F49+F50</f>
        <v>0</v>
      </c>
      <c r="G29" s="159"/>
      <c r="H29" s="159"/>
      <c r="I29" s="159"/>
      <c r="J29" s="159"/>
      <c r="K29" s="159"/>
      <c r="L29" s="159"/>
      <c r="M29" s="160"/>
      <c r="N29" s="219">
        <f t="shared" si="1"/>
        <v>0</v>
      </c>
      <c r="O29" s="212">
        <f t="shared" si="2"/>
        <v>456996</v>
      </c>
    </row>
    <row r="30" spans="1:17" ht="17.25" customHeight="1" x14ac:dyDescent="0.3">
      <c r="A30" s="161" t="s">
        <v>49</v>
      </c>
      <c r="B30" s="163" t="s">
        <v>50</v>
      </c>
      <c r="C30" s="209">
        <f>C31+C32+C36</f>
        <v>52474</v>
      </c>
      <c r="D30" s="230"/>
      <c r="E30" s="160"/>
      <c r="F30" s="159"/>
      <c r="G30" s="159"/>
      <c r="H30" s="159"/>
      <c r="I30" s="159"/>
      <c r="J30" s="159"/>
      <c r="K30" s="159"/>
      <c r="L30" s="159"/>
      <c r="M30" s="160"/>
      <c r="N30" s="219">
        <f t="shared" si="1"/>
        <v>0</v>
      </c>
      <c r="O30" s="212">
        <f t="shared" si="2"/>
        <v>52474</v>
      </c>
    </row>
    <row r="31" spans="1:17" ht="17.25" customHeight="1" x14ac:dyDescent="0.3">
      <c r="A31" s="161" t="s">
        <v>51</v>
      </c>
      <c r="B31" s="163" t="s">
        <v>267</v>
      </c>
      <c r="C31" s="209">
        <v>0</v>
      </c>
      <c r="D31" s="230"/>
      <c r="E31" s="160"/>
      <c r="F31" s="159"/>
      <c r="G31" s="159"/>
      <c r="H31" s="159"/>
      <c r="I31" s="159"/>
      <c r="J31" s="159"/>
      <c r="K31" s="159"/>
      <c r="L31" s="159"/>
      <c r="M31" s="160"/>
      <c r="N31" s="219">
        <f t="shared" si="1"/>
        <v>0</v>
      </c>
      <c r="O31" s="212">
        <f t="shared" si="2"/>
        <v>0</v>
      </c>
    </row>
    <row r="32" spans="1:17" ht="17.25" customHeight="1" x14ac:dyDescent="0.3">
      <c r="A32" s="161" t="s">
        <v>53</v>
      </c>
      <c r="B32" s="163" t="s">
        <v>268</v>
      </c>
      <c r="C32" s="209">
        <f>C33+C34+C35</f>
        <v>30101</v>
      </c>
      <c r="D32" s="230"/>
      <c r="E32" s="160"/>
      <c r="F32" s="159"/>
      <c r="G32" s="159"/>
      <c r="H32" s="159"/>
      <c r="I32" s="159"/>
      <c r="J32" s="159"/>
      <c r="K32" s="159"/>
      <c r="L32" s="159"/>
      <c r="M32" s="160"/>
      <c r="N32" s="219">
        <f t="shared" si="1"/>
        <v>0</v>
      </c>
      <c r="O32" s="212">
        <f t="shared" si="2"/>
        <v>30101</v>
      </c>
    </row>
    <row r="33" spans="1:15" ht="17.25" customHeight="1" x14ac:dyDescent="0.3">
      <c r="A33" s="161" t="s">
        <v>55</v>
      </c>
      <c r="B33" s="163" t="s">
        <v>56</v>
      </c>
      <c r="C33" s="209">
        <v>24601</v>
      </c>
      <c r="D33" s="230"/>
      <c r="E33" s="160"/>
      <c r="F33" s="159"/>
      <c r="G33" s="159"/>
      <c r="H33" s="159"/>
      <c r="I33" s="159"/>
      <c r="J33" s="159"/>
      <c r="K33" s="159"/>
      <c r="L33" s="159"/>
      <c r="M33" s="160"/>
      <c r="N33" s="219">
        <f t="shared" si="1"/>
        <v>0</v>
      </c>
      <c r="O33" s="212">
        <f t="shared" si="2"/>
        <v>24601</v>
      </c>
    </row>
    <row r="34" spans="1:15" ht="17.25" customHeight="1" x14ac:dyDescent="0.3">
      <c r="A34" s="161" t="s">
        <v>57</v>
      </c>
      <c r="B34" s="163" t="s">
        <v>58</v>
      </c>
      <c r="C34" s="209">
        <v>500</v>
      </c>
      <c r="D34" s="230"/>
      <c r="E34" s="160"/>
      <c r="F34" s="159"/>
      <c r="G34" s="159"/>
      <c r="H34" s="159"/>
      <c r="I34" s="159"/>
      <c r="J34" s="159"/>
      <c r="K34" s="159"/>
      <c r="L34" s="159"/>
      <c r="M34" s="160"/>
      <c r="N34" s="219">
        <f t="shared" si="1"/>
        <v>0</v>
      </c>
      <c r="O34" s="212">
        <f t="shared" si="2"/>
        <v>500</v>
      </c>
    </row>
    <row r="35" spans="1:15" ht="17.25" customHeight="1" x14ac:dyDescent="0.3">
      <c r="A35" s="161" t="s">
        <v>59</v>
      </c>
      <c r="B35" s="163" t="s">
        <v>60</v>
      </c>
      <c r="C35" s="209">
        <v>5000</v>
      </c>
      <c r="D35" s="230"/>
      <c r="E35" s="160"/>
      <c r="F35" s="159"/>
      <c r="G35" s="159"/>
      <c r="H35" s="159"/>
      <c r="I35" s="159"/>
      <c r="J35" s="159"/>
      <c r="K35" s="159"/>
      <c r="L35" s="159"/>
      <c r="M35" s="160"/>
      <c r="N35" s="219">
        <f t="shared" si="1"/>
        <v>0</v>
      </c>
      <c r="O35" s="212">
        <f t="shared" si="2"/>
        <v>5000</v>
      </c>
    </row>
    <row r="36" spans="1:15" ht="17.25" customHeight="1" x14ac:dyDescent="0.3">
      <c r="A36" s="161" t="s">
        <v>61</v>
      </c>
      <c r="B36" s="163" t="s">
        <v>62</v>
      </c>
      <c r="C36" s="209">
        <f>C37+C38</f>
        <v>22373</v>
      </c>
      <c r="D36" s="230"/>
      <c r="E36" s="160"/>
      <c r="F36" s="159"/>
      <c r="G36" s="159"/>
      <c r="H36" s="159"/>
      <c r="I36" s="159"/>
      <c r="J36" s="159"/>
      <c r="K36" s="159"/>
      <c r="L36" s="159"/>
      <c r="M36" s="160"/>
      <c r="N36" s="219">
        <f t="shared" si="1"/>
        <v>0</v>
      </c>
      <c r="O36" s="212">
        <f t="shared" si="2"/>
        <v>22373</v>
      </c>
    </row>
    <row r="37" spans="1:15" ht="17.25" customHeight="1" x14ac:dyDescent="0.3">
      <c r="A37" s="161" t="s">
        <v>63</v>
      </c>
      <c r="B37" s="163" t="s">
        <v>64</v>
      </c>
      <c r="C37" s="209">
        <v>18873</v>
      </c>
      <c r="D37" s="230"/>
      <c r="E37" s="160"/>
      <c r="F37" s="159"/>
      <c r="G37" s="159"/>
      <c r="H37" s="159"/>
      <c r="I37" s="159"/>
      <c r="J37" s="159"/>
      <c r="K37" s="159"/>
      <c r="L37" s="159"/>
      <c r="M37" s="160"/>
      <c r="N37" s="219">
        <f t="shared" si="1"/>
        <v>0</v>
      </c>
      <c r="O37" s="212">
        <f t="shared" si="2"/>
        <v>18873</v>
      </c>
    </row>
    <row r="38" spans="1:15" ht="17.25" customHeight="1" x14ac:dyDescent="0.3">
      <c r="A38" s="161" t="s">
        <v>65</v>
      </c>
      <c r="B38" s="163" t="s">
        <v>272</v>
      </c>
      <c r="C38" s="209">
        <v>3500</v>
      </c>
      <c r="D38" s="230"/>
      <c r="E38" s="160"/>
      <c r="F38" s="159"/>
      <c r="G38" s="159"/>
      <c r="H38" s="159"/>
      <c r="I38" s="159"/>
      <c r="J38" s="159"/>
      <c r="K38" s="159"/>
      <c r="L38" s="159"/>
      <c r="M38" s="160"/>
      <c r="N38" s="219"/>
      <c r="O38" s="212">
        <f t="shared" si="2"/>
        <v>3500</v>
      </c>
    </row>
    <row r="39" spans="1:15" ht="17.25" customHeight="1" x14ac:dyDescent="0.3">
      <c r="A39" s="161" t="s">
        <v>67</v>
      </c>
      <c r="B39" s="163" t="s">
        <v>68</v>
      </c>
      <c r="C39" s="209">
        <v>0</v>
      </c>
      <c r="D39" s="230"/>
      <c r="E39" s="160"/>
      <c r="F39" s="159"/>
      <c r="G39" s="159"/>
      <c r="H39" s="159"/>
      <c r="I39" s="159"/>
      <c r="J39" s="159"/>
      <c r="K39" s="159"/>
      <c r="L39" s="159"/>
      <c r="M39" s="160"/>
      <c r="N39" s="219">
        <f t="shared" si="1"/>
        <v>0</v>
      </c>
      <c r="O39" s="212">
        <f t="shared" si="2"/>
        <v>0</v>
      </c>
    </row>
    <row r="40" spans="1:15" ht="17.25" customHeight="1" x14ac:dyDescent="0.3">
      <c r="A40" s="161" t="s">
        <v>69</v>
      </c>
      <c r="B40" s="163" t="s">
        <v>70</v>
      </c>
      <c r="C40" s="209">
        <f>C41+C42+C43</f>
        <v>8500</v>
      </c>
      <c r="D40" s="230"/>
      <c r="E40" s="160"/>
      <c r="F40" s="159"/>
      <c r="G40" s="159"/>
      <c r="H40" s="159"/>
      <c r="I40" s="159"/>
      <c r="J40" s="159"/>
      <c r="K40" s="159"/>
      <c r="L40" s="159"/>
      <c r="M40" s="160"/>
      <c r="N40" s="219">
        <f t="shared" si="1"/>
        <v>0</v>
      </c>
      <c r="O40" s="212">
        <f t="shared" si="2"/>
        <v>8500</v>
      </c>
    </row>
    <row r="41" spans="1:15" ht="17.25" customHeight="1" x14ac:dyDescent="0.3">
      <c r="A41" s="161" t="s">
        <v>71</v>
      </c>
      <c r="B41" s="163" t="s">
        <v>72</v>
      </c>
      <c r="C41" s="209">
        <v>5000</v>
      </c>
      <c r="D41" s="230"/>
      <c r="E41" s="160"/>
      <c r="F41" s="159"/>
      <c r="G41" s="159"/>
      <c r="H41" s="159"/>
      <c r="I41" s="159"/>
      <c r="J41" s="159"/>
      <c r="K41" s="159"/>
      <c r="L41" s="159"/>
      <c r="M41" s="160"/>
      <c r="N41" s="219">
        <f t="shared" si="1"/>
        <v>0</v>
      </c>
      <c r="O41" s="212">
        <f t="shared" si="2"/>
        <v>5000</v>
      </c>
    </row>
    <row r="42" spans="1:15" ht="17.25" customHeight="1" x14ac:dyDescent="0.3">
      <c r="A42" s="161" t="s">
        <v>73</v>
      </c>
      <c r="B42" s="163" t="s">
        <v>74</v>
      </c>
      <c r="C42" s="209">
        <v>500</v>
      </c>
      <c r="D42" s="230"/>
      <c r="E42" s="160"/>
      <c r="F42" s="159"/>
      <c r="G42" s="159"/>
      <c r="H42" s="159"/>
      <c r="I42" s="159"/>
      <c r="J42" s="159"/>
      <c r="K42" s="159"/>
      <c r="L42" s="159"/>
      <c r="M42" s="160"/>
      <c r="N42" s="219">
        <f t="shared" si="1"/>
        <v>0</v>
      </c>
      <c r="O42" s="212">
        <f t="shared" si="2"/>
        <v>500</v>
      </c>
    </row>
    <row r="43" spans="1:15" ht="17.25" customHeight="1" x14ac:dyDescent="0.3">
      <c r="A43" s="161" t="s">
        <v>75</v>
      </c>
      <c r="B43" s="163" t="s">
        <v>76</v>
      </c>
      <c r="C43" s="209">
        <v>3000</v>
      </c>
      <c r="D43" s="230"/>
      <c r="E43" s="160"/>
      <c r="F43" s="159"/>
      <c r="G43" s="159"/>
      <c r="H43" s="159"/>
      <c r="I43" s="159"/>
      <c r="J43" s="159"/>
      <c r="K43" s="159"/>
      <c r="L43" s="159"/>
      <c r="M43" s="160"/>
      <c r="N43" s="219">
        <f t="shared" si="1"/>
        <v>0</v>
      </c>
      <c r="O43" s="212">
        <f t="shared" si="2"/>
        <v>3000</v>
      </c>
    </row>
    <row r="44" spans="1:15" ht="17.25" customHeight="1" x14ac:dyDescent="0.3">
      <c r="A44" s="161" t="s">
        <v>78</v>
      </c>
      <c r="B44" s="163" t="s">
        <v>79</v>
      </c>
      <c r="C44" s="209">
        <f>C45+C46+C47+C48</f>
        <v>29887</v>
      </c>
      <c r="D44" s="230"/>
      <c r="E44" s="160"/>
      <c r="F44" s="159"/>
      <c r="G44" s="159"/>
      <c r="H44" s="159"/>
      <c r="I44" s="159"/>
      <c r="J44" s="159"/>
      <c r="K44" s="159"/>
      <c r="L44" s="159"/>
      <c r="M44" s="160"/>
      <c r="N44" s="219">
        <f t="shared" si="1"/>
        <v>0</v>
      </c>
      <c r="O44" s="212">
        <f t="shared" si="2"/>
        <v>29887</v>
      </c>
    </row>
    <row r="45" spans="1:15" ht="17.25" customHeight="1" x14ac:dyDescent="0.3">
      <c r="A45" s="161" t="s">
        <v>80</v>
      </c>
      <c r="B45" s="163" t="s">
        <v>81</v>
      </c>
      <c r="C45" s="209">
        <v>1000</v>
      </c>
      <c r="D45" s="230"/>
      <c r="E45" s="160"/>
      <c r="F45" s="159"/>
      <c r="G45" s="159"/>
      <c r="H45" s="159"/>
      <c r="I45" s="159"/>
      <c r="J45" s="159"/>
      <c r="K45" s="159"/>
      <c r="L45" s="159"/>
      <c r="M45" s="160"/>
      <c r="N45" s="219">
        <f t="shared" si="1"/>
        <v>0</v>
      </c>
      <c r="O45" s="212">
        <f t="shared" si="2"/>
        <v>1000</v>
      </c>
    </row>
    <row r="46" spans="1:15" ht="17.25" customHeight="1" x14ac:dyDescent="0.3">
      <c r="A46" s="161" t="s">
        <v>82</v>
      </c>
      <c r="B46" s="163" t="s">
        <v>83</v>
      </c>
      <c r="C46" s="209">
        <v>21392</v>
      </c>
      <c r="D46" s="230"/>
      <c r="E46" s="160"/>
      <c r="F46" s="159"/>
      <c r="G46" s="159"/>
      <c r="H46" s="159"/>
      <c r="I46" s="159"/>
      <c r="J46" s="159"/>
      <c r="K46" s="159"/>
      <c r="L46" s="159"/>
      <c r="M46" s="160"/>
      <c r="N46" s="219">
        <f t="shared" si="1"/>
        <v>0</v>
      </c>
      <c r="O46" s="212">
        <f t="shared" si="2"/>
        <v>21392</v>
      </c>
    </row>
    <row r="47" spans="1:15" ht="17.25" customHeight="1" x14ac:dyDescent="0.3">
      <c r="A47" s="161" t="s">
        <v>84</v>
      </c>
      <c r="B47" s="163" t="s">
        <v>85</v>
      </c>
      <c r="C47" s="209">
        <v>5000</v>
      </c>
      <c r="D47" s="230"/>
      <c r="E47" s="160"/>
      <c r="F47" s="159"/>
      <c r="G47" s="159"/>
      <c r="H47" s="159"/>
      <c r="I47" s="159"/>
      <c r="J47" s="159"/>
      <c r="K47" s="159"/>
      <c r="L47" s="159"/>
      <c r="M47" s="160"/>
      <c r="N47" s="219">
        <f t="shared" si="1"/>
        <v>0</v>
      </c>
      <c r="O47" s="212">
        <f t="shared" si="2"/>
        <v>5000</v>
      </c>
    </row>
    <row r="48" spans="1:15" ht="17.25" customHeight="1" x14ac:dyDescent="0.3">
      <c r="A48" s="161" t="s">
        <v>90</v>
      </c>
      <c r="B48" s="163" t="s">
        <v>91</v>
      </c>
      <c r="C48" s="209">
        <v>2495</v>
      </c>
      <c r="D48" s="230"/>
      <c r="E48" s="160"/>
      <c r="F48" s="159"/>
      <c r="G48" s="159"/>
      <c r="H48" s="159"/>
      <c r="I48" s="159"/>
      <c r="J48" s="159"/>
      <c r="K48" s="159"/>
      <c r="L48" s="159"/>
      <c r="M48" s="160"/>
      <c r="N48" s="219">
        <f t="shared" si="1"/>
        <v>0</v>
      </c>
      <c r="O48" s="212">
        <f t="shared" si="2"/>
        <v>2495</v>
      </c>
    </row>
    <row r="49" spans="1:15" ht="17.25" customHeight="1" x14ac:dyDescent="0.3">
      <c r="A49" s="161" t="s">
        <v>86</v>
      </c>
      <c r="B49" s="163" t="s">
        <v>87</v>
      </c>
      <c r="C49" s="209">
        <v>1500</v>
      </c>
      <c r="D49" s="230"/>
      <c r="E49" s="160"/>
      <c r="F49" s="159"/>
      <c r="G49" s="159"/>
      <c r="H49" s="159"/>
      <c r="I49" s="159"/>
      <c r="J49" s="159"/>
      <c r="K49" s="159"/>
      <c r="L49" s="159"/>
      <c r="M49" s="160"/>
      <c r="N49" s="219">
        <f t="shared" si="1"/>
        <v>0</v>
      </c>
      <c r="O49" s="212">
        <f t="shared" si="2"/>
        <v>1500</v>
      </c>
    </row>
    <row r="50" spans="1:15" ht="17.25" customHeight="1" x14ac:dyDescent="0.3">
      <c r="A50" s="161" t="s">
        <v>88</v>
      </c>
      <c r="B50" s="163" t="s">
        <v>89</v>
      </c>
      <c r="C50" s="209">
        <f>C51+C52+C53+C54+C55+C56+C57+C58+C59+C60</f>
        <v>364635</v>
      </c>
      <c r="D50" s="230"/>
      <c r="E50" s="160"/>
      <c r="F50" s="232"/>
      <c r="G50" s="173"/>
      <c r="H50" s="159"/>
      <c r="I50" s="159"/>
      <c r="J50" s="159"/>
      <c r="K50" s="159"/>
      <c r="L50" s="159"/>
      <c r="M50" s="160"/>
      <c r="N50" s="219">
        <f t="shared" si="1"/>
        <v>0</v>
      </c>
      <c r="O50" s="212">
        <f t="shared" si="2"/>
        <v>364635</v>
      </c>
    </row>
    <row r="51" spans="1:15" ht="17.25" customHeight="1" x14ac:dyDescent="0.3">
      <c r="A51" s="161" t="s">
        <v>193</v>
      </c>
      <c r="B51" s="163" t="s">
        <v>77</v>
      </c>
      <c r="C51" s="209">
        <v>15000</v>
      </c>
      <c r="D51" s="230"/>
      <c r="E51" s="160"/>
      <c r="F51" s="159"/>
      <c r="G51" s="159"/>
      <c r="H51" s="159"/>
      <c r="I51" s="159"/>
      <c r="J51" s="159"/>
      <c r="K51" s="159"/>
      <c r="L51" s="159"/>
      <c r="M51" s="160"/>
      <c r="N51" s="219">
        <f t="shared" si="1"/>
        <v>0</v>
      </c>
      <c r="O51" s="212">
        <f t="shared" si="2"/>
        <v>15000</v>
      </c>
    </row>
    <row r="52" spans="1:15" ht="21" customHeight="1" x14ac:dyDescent="0.3">
      <c r="A52" s="161" t="s">
        <v>92</v>
      </c>
      <c r="B52" s="163" t="s">
        <v>269</v>
      </c>
      <c r="C52" s="209">
        <v>5000</v>
      </c>
      <c r="D52" s="230"/>
      <c r="E52" s="160"/>
      <c r="F52" s="159"/>
      <c r="G52" s="159"/>
      <c r="H52" s="159"/>
      <c r="I52" s="159"/>
      <c r="J52" s="159"/>
      <c r="K52" s="159"/>
      <c r="L52" s="159"/>
      <c r="M52" s="160"/>
      <c r="N52" s="219">
        <f t="shared" si="1"/>
        <v>0</v>
      </c>
      <c r="O52" s="212">
        <f t="shared" si="2"/>
        <v>5000</v>
      </c>
    </row>
    <row r="53" spans="1:15" ht="17.25" customHeight="1" x14ac:dyDescent="0.3">
      <c r="A53" s="161" t="s">
        <v>94</v>
      </c>
      <c r="B53" s="163" t="s">
        <v>95</v>
      </c>
      <c r="C53" s="209">
        <v>30000</v>
      </c>
      <c r="D53" s="230"/>
      <c r="E53" s="160"/>
      <c r="F53" s="159"/>
      <c r="G53" s="159"/>
      <c r="H53" s="159"/>
      <c r="I53" s="159"/>
      <c r="J53" s="159"/>
      <c r="K53" s="159"/>
      <c r="L53" s="159"/>
      <c r="M53" s="160"/>
      <c r="N53" s="219">
        <f t="shared" si="1"/>
        <v>0</v>
      </c>
      <c r="O53" s="212">
        <f t="shared" si="2"/>
        <v>30000</v>
      </c>
    </row>
    <row r="54" spans="1:15" ht="17.25" customHeight="1" x14ac:dyDescent="0.3">
      <c r="A54" s="165" t="s">
        <v>96</v>
      </c>
      <c r="B54" s="163" t="s">
        <v>97</v>
      </c>
      <c r="C54" s="208">
        <v>197840</v>
      </c>
      <c r="D54" s="233"/>
      <c r="E54" s="177"/>
      <c r="F54" s="178"/>
      <c r="G54" s="178"/>
      <c r="H54" s="178"/>
      <c r="I54" s="178"/>
      <c r="J54" s="178"/>
      <c r="K54" s="178"/>
      <c r="L54" s="178"/>
      <c r="M54" s="177"/>
      <c r="N54" s="220">
        <f t="shared" si="1"/>
        <v>0</v>
      </c>
      <c r="O54" s="213">
        <f t="shared" si="2"/>
        <v>197840</v>
      </c>
    </row>
    <row r="55" spans="1:15" ht="17.25" customHeight="1" x14ac:dyDescent="0.3">
      <c r="A55" s="161" t="s">
        <v>98</v>
      </c>
      <c r="B55" s="163" t="s">
        <v>195</v>
      </c>
      <c r="C55" s="209">
        <v>20000</v>
      </c>
      <c r="D55" s="230"/>
      <c r="E55" s="160"/>
      <c r="F55" s="159"/>
      <c r="G55" s="159"/>
      <c r="H55" s="159"/>
      <c r="I55" s="159"/>
      <c r="J55" s="159"/>
      <c r="K55" s="159"/>
      <c r="L55" s="159"/>
      <c r="M55" s="160"/>
      <c r="N55" s="219">
        <f t="shared" si="1"/>
        <v>0</v>
      </c>
      <c r="O55" s="212">
        <f t="shared" si="2"/>
        <v>20000</v>
      </c>
    </row>
    <row r="56" spans="1:15" ht="17.25" customHeight="1" x14ac:dyDescent="0.3">
      <c r="A56" s="161" t="s">
        <v>100</v>
      </c>
      <c r="B56" s="163" t="s">
        <v>101</v>
      </c>
      <c r="C56" s="209">
        <v>54295</v>
      </c>
      <c r="D56" s="230"/>
      <c r="E56" s="160"/>
      <c r="F56" s="159"/>
      <c r="G56" s="159"/>
      <c r="H56" s="159"/>
      <c r="I56" s="159"/>
      <c r="J56" s="159"/>
      <c r="K56" s="159"/>
      <c r="L56" s="159"/>
      <c r="M56" s="160"/>
      <c r="N56" s="219">
        <f t="shared" si="1"/>
        <v>0</v>
      </c>
      <c r="O56" s="212">
        <f t="shared" si="2"/>
        <v>54295</v>
      </c>
    </row>
    <row r="57" spans="1:15" ht="17.25" customHeight="1" x14ac:dyDescent="0.3">
      <c r="A57" s="161" t="s">
        <v>102</v>
      </c>
      <c r="B57" s="163" t="s">
        <v>103</v>
      </c>
      <c r="C57" s="209">
        <v>20000</v>
      </c>
      <c r="D57" s="230"/>
      <c r="E57" s="160"/>
      <c r="F57" s="159"/>
      <c r="G57" s="159"/>
      <c r="H57" s="159"/>
      <c r="I57" s="159"/>
      <c r="J57" s="159"/>
      <c r="K57" s="159"/>
      <c r="L57" s="159"/>
      <c r="M57" s="160"/>
      <c r="N57" s="219">
        <f t="shared" si="1"/>
        <v>0</v>
      </c>
      <c r="O57" s="212">
        <f t="shared" si="2"/>
        <v>20000</v>
      </c>
    </row>
    <row r="58" spans="1:15" ht="17.25" customHeight="1" x14ac:dyDescent="0.3">
      <c r="A58" s="161" t="s">
        <v>104</v>
      </c>
      <c r="B58" s="163" t="s">
        <v>105</v>
      </c>
      <c r="C58" s="209">
        <v>7000</v>
      </c>
      <c r="D58" s="230"/>
      <c r="E58" s="160"/>
      <c r="F58" s="159"/>
      <c r="G58" s="159"/>
      <c r="H58" s="159"/>
      <c r="I58" s="159"/>
      <c r="J58" s="159"/>
      <c r="K58" s="159"/>
      <c r="L58" s="159"/>
      <c r="M58" s="160"/>
      <c r="N58" s="219">
        <f t="shared" si="1"/>
        <v>0</v>
      </c>
      <c r="O58" s="212">
        <f t="shared" si="2"/>
        <v>7000</v>
      </c>
    </row>
    <row r="59" spans="1:15" ht="17.25" customHeight="1" x14ac:dyDescent="0.3">
      <c r="A59" s="161" t="s">
        <v>106</v>
      </c>
      <c r="B59" s="163" t="s">
        <v>107</v>
      </c>
      <c r="C59" s="209">
        <v>12000</v>
      </c>
      <c r="D59" s="230"/>
      <c r="E59" s="160"/>
      <c r="F59" s="159"/>
      <c r="G59" s="159"/>
      <c r="H59" s="159"/>
      <c r="I59" s="159"/>
      <c r="J59" s="159"/>
      <c r="K59" s="159"/>
      <c r="L59" s="159"/>
      <c r="M59" s="160"/>
      <c r="N59" s="219">
        <f t="shared" si="1"/>
        <v>0</v>
      </c>
      <c r="O59" s="212">
        <f t="shared" si="2"/>
        <v>12000</v>
      </c>
    </row>
    <row r="60" spans="1:15" ht="17.25" customHeight="1" x14ac:dyDescent="0.3">
      <c r="A60" s="161" t="s">
        <v>108</v>
      </c>
      <c r="B60" s="163" t="s">
        <v>109</v>
      </c>
      <c r="C60" s="209">
        <v>3500</v>
      </c>
      <c r="D60" s="230"/>
      <c r="E60" s="160"/>
      <c r="F60" s="159"/>
      <c r="G60" s="159"/>
      <c r="H60" s="159"/>
      <c r="I60" s="159"/>
      <c r="J60" s="159"/>
      <c r="K60" s="159"/>
      <c r="L60" s="159"/>
      <c r="M60" s="160"/>
      <c r="N60" s="219">
        <f t="shared" si="1"/>
        <v>0</v>
      </c>
      <c r="O60" s="212">
        <f t="shared" si="2"/>
        <v>3500</v>
      </c>
    </row>
    <row r="61" spans="1:15" ht="17.25" customHeight="1" x14ac:dyDescent="0.25">
      <c r="A61" s="165" t="s">
        <v>110</v>
      </c>
      <c r="B61" s="163" t="s">
        <v>111</v>
      </c>
      <c r="C61" s="224">
        <f>SUM(C62:C73)</f>
        <v>77033</v>
      </c>
      <c r="D61" s="230"/>
      <c r="E61" s="160"/>
      <c r="F61" s="159"/>
      <c r="G61" s="159"/>
      <c r="H61" s="159"/>
      <c r="I61" s="159"/>
      <c r="J61" s="159"/>
      <c r="K61" s="159"/>
      <c r="L61" s="159"/>
      <c r="M61" s="160"/>
      <c r="N61" s="219">
        <f t="shared" si="1"/>
        <v>0</v>
      </c>
      <c r="O61" s="212">
        <f t="shared" si="2"/>
        <v>77033</v>
      </c>
    </row>
    <row r="62" spans="1:15" ht="17.25" customHeight="1" x14ac:dyDescent="0.3">
      <c r="A62" s="161" t="s">
        <v>112</v>
      </c>
      <c r="B62" s="163" t="s">
        <v>113</v>
      </c>
      <c r="C62" s="209">
        <v>1000</v>
      </c>
      <c r="D62" s="230"/>
      <c r="E62" s="160"/>
      <c r="F62" s="159"/>
      <c r="G62" s="159"/>
      <c r="H62" s="159"/>
      <c r="I62" s="159"/>
      <c r="J62" s="159"/>
      <c r="K62" s="159"/>
      <c r="L62" s="159"/>
      <c r="M62" s="160"/>
      <c r="N62" s="219">
        <f t="shared" si="1"/>
        <v>0</v>
      </c>
      <c r="O62" s="212">
        <f t="shared" si="2"/>
        <v>1000</v>
      </c>
    </row>
    <row r="63" spans="1:15" ht="17.25" customHeight="1" x14ac:dyDescent="0.3">
      <c r="A63" s="161" t="s">
        <v>114</v>
      </c>
      <c r="B63" s="163" t="s">
        <v>115</v>
      </c>
      <c r="C63" s="209">
        <v>433</v>
      </c>
      <c r="D63" s="230"/>
      <c r="E63" s="160"/>
      <c r="F63" s="159"/>
      <c r="G63" s="159"/>
      <c r="H63" s="159"/>
      <c r="I63" s="159"/>
      <c r="J63" s="159"/>
      <c r="K63" s="159"/>
      <c r="L63" s="159"/>
      <c r="M63" s="160"/>
      <c r="N63" s="219">
        <f t="shared" si="1"/>
        <v>0</v>
      </c>
      <c r="O63" s="212">
        <f t="shared" si="2"/>
        <v>433</v>
      </c>
    </row>
    <row r="64" spans="1:15" ht="17.25" customHeight="1" x14ac:dyDescent="0.3">
      <c r="A64" s="161" t="s">
        <v>116</v>
      </c>
      <c r="B64" s="163" t="s">
        <v>117</v>
      </c>
      <c r="C64" s="209">
        <v>9000</v>
      </c>
      <c r="D64" s="230"/>
      <c r="E64" s="160"/>
      <c r="F64" s="159"/>
      <c r="G64" s="159"/>
      <c r="H64" s="159"/>
      <c r="I64" s="159"/>
      <c r="J64" s="159"/>
      <c r="K64" s="159"/>
      <c r="L64" s="159"/>
      <c r="M64" s="160"/>
      <c r="N64" s="219">
        <f t="shared" si="1"/>
        <v>0</v>
      </c>
      <c r="O64" s="212">
        <f t="shared" si="2"/>
        <v>9000</v>
      </c>
    </row>
    <row r="65" spans="1:15" ht="22.2" customHeight="1" x14ac:dyDescent="0.3">
      <c r="A65" s="161" t="s">
        <v>118</v>
      </c>
      <c r="B65" s="163" t="s">
        <v>119</v>
      </c>
      <c r="C65" s="209">
        <v>2000</v>
      </c>
      <c r="D65" s="230"/>
      <c r="E65" s="160"/>
      <c r="F65" s="159"/>
      <c r="G65" s="159"/>
      <c r="H65" s="159"/>
      <c r="I65" s="159"/>
      <c r="J65" s="159"/>
      <c r="K65" s="159"/>
      <c r="L65" s="159"/>
      <c r="M65" s="160"/>
      <c r="N65" s="219">
        <f t="shared" si="1"/>
        <v>0</v>
      </c>
      <c r="O65" s="212">
        <f t="shared" si="2"/>
        <v>2000</v>
      </c>
    </row>
    <row r="66" spans="1:15" ht="17.25" customHeight="1" x14ac:dyDescent="0.3">
      <c r="A66" s="161" t="s">
        <v>120</v>
      </c>
      <c r="B66" s="163" t="s">
        <v>121</v>
      </c>
      <c r="C66" s="209">
        <v>7000</v>
      </c>
      <c r="D66" s="230"/>
      <c r="E66" s="160"/>
      <c r="F66" s="159"/>
      <c r="G66" s="159"/>
      <c r="H66" s="159"/>
      <c r="I66" s="159"/>
      <c r="J66" s="159"/>
      <c r="K66" s="159"/>
      <c r="L66" s="159"/>
      <c r="M66" s="160"/>
      <c r="N66" s="219">
        <f t="shared" si="1"/>
        <v>0</v>
      </c>
      <c r="O66" s="212">
        <f t="shared" si="2"/>
        <v>7000</v>
      </c>
    </row>
    <row r="67" spans="1:15" ht="17.25" customHeight="1" x14ac:dyDescent="0.3">
      <c r="A67" s="161" t="s">
        <v>122</v>
      </c>
      <c r="B67" s="163" t="s">
        <v>123</v>
      </c>
      <c r="C67" s="209">
        <v>1600</v>
      </c>
      <c r="D67" s="230"/>
      <c r="E67" s="160"/>
      <c r="F67" s="159"/>
      <c r="G67" s="159"/>
      <c r="H67" s="159"/>
      <c r="I67" s="159"/>
      <c r="J67" s="159"/>
      <c r="K67" s="159"/>
      <c r="L67" s="159"/>
      <c r="M67" s="160"/>
      <c r="N67" s="219">
        <f t="shared" si="1"/>
        <v>0</v>
      </c>
      <c r="O67" s="212">
        <f t="shared" si="2"/>
        <v>1600</v>
      </c>
    </row>
    <row r="68" spans="1:15" ht="17.25" customHeight="1" x14ac:dyDescent="0.3">
      <c r="A68" s="161" t="s">
        <v>124</v>
      </c>
      <c r="B68" s="163" t="s">
        <v>125</v>
      </c>
      <c r="C68" s="209">
        <v>4500</v>
      </c>
      <c r="D68" s="230"/>
      <c r="E68" s="160"/>
      <c r="F68" s="159"/>
      <c r="G68" s="159"/>
      <c r="H68" s="159"/>
      <c r="I68" s="159"/>
      <c r="J68" s="159"/>
      <c r="K68" s="159"/>
      <c r="L68" s="159"/>
      <c r="M68" s="160"/>
      <c r="N68" s="219">
        <f t="shared" si="1"/>
        <v>0</v>
      </c>
      <c r="O68" s="212">
        <f t="shared" si="2"/>
        <v>4500</v>
      </c>
    </row>
    <row r="69" spans="1:15" ht="17.25" customHeight="1" x14ac:dyDescent="0.3">
      <c r="A69" s="161" t="s">
        <v>126</v>
      </c>
      <c r="B69" s="163" t="s">
        <v>127</v>
      </c>
      <c r="C69" s="209">
        <v>6000</v>
      </c>
      <c r="D69" s="230"/>
      <c r="E69" s="160"/>
      <c r="F69" s="159"/>
      <c r="G69" s="159"/>
      <c r="H69" s="159"/>
      <c r="I69" s="159"/>
      <c r="J69" s="159"/>
      <c r="K69" s="159"/>
      <c r="L69" s="159"/>
      <c r="M69" s="160"/>
      <c r="N69" s="219">
        <f t="shared" si="1"/>
        <v>0</v>
      </c>
      <c r="O69" s="212">
        <f t="shared" si="2"/>
        <v>6000</v>
      </c>
    </row>
    <row r="70" spans="1:15" ht="17.25" customHeight="1" x14ac:dyDescent="0.3">
      <c r="A70" s="161" t="s">
        <v>128</v>
      </c>
      <c r="B70" s="163" t="s">
        <v>129</v>
      </c>
      <c r="C70" s="209">
        <v>500</v>
      </c>
      <c r="D70" s="230"/>
      <c r="E70" s="160"/>
      <c r="F70" s="159"/>
      <c r="G70" s="159"/>
      <c r="H70" s="159"/>
      <c r="I70" s="159"/>
      <c r="J70" s="159"/>
      <c r="K70" s="159"/>
      <c r="L70" s="159"/>
      <c r="M70" s="160"/>
      <c r="N70" s="219">
        <f t="shared" si="1"/>
        <v>0</v>
      </c>
      <c r="O70" s="212">
        <f t="shared" si="2"/>
        <v>500</v>
      </c>
    </row>
    <row r="71" spans="1:15" ht="17.25" customHeight="1" x14ac:dyDescent="0.3">
      <c r="A71" s="161" t="s">
        <v>130</v>
      </c>
      <c r="B71" s="163" t="s">
        <v>131</v>
      </c>
      <c r="C71" s="209">
        <v>20000</v>
      </c>
      <c r="D71" s="230"/>
      <c r="E71" s="160"/>
      <c r="F71" s="159"/>
      <c r="G71" s="159"/>
      <c r="H71" s="159"/>
      <c r="I71" s="159"/>
      <c r="J71" s="159"/>
      <c r="K71" s="159"/>
      <c r="L71" s="159"/>
      <c r="M71" s="160"/>
      <c r="N71" s="219">
        <f t="shared" si="1"/>
        <v>0</v>
      </c>
      <c r="O71" s="212">
        <f t="shared" si="2"/>
        <v>20000</v>
      </c>
    </row>
    <row r="72" spans="1:15" ht="17.25" customHeight="1" x14ac:dyDescent="0.3">
      <c r="A72" s="161" t="s">
        <v>132</v>
      </c>
      <c r="B72" s="163" t="s">
        <v>133</v>
      </c>
      <c r="C72" s="183">
        <v>10000</v>
      </c>
      <c r="D72" s="230"/>
      <c r="E72" s="160"/>
      <c r="F72" s="159"/>
      <c r="G72" s="159"/>
      <c r="H72" s="159"/>
      <c r="I72" s="159"/>
      <c r="J72" s="159"/>
      <c r="K72" s="159"/>
      <c r="L72" s="159"/>
      <c r="M72" s="160"/>
      <c r="N72" s="219">
        <f t="shared" si="1"/>
        <v>0</v>
      </c>
      <c r="O72" s="212">
        <f t="shared" si="2"/>
        <v>10000</v>
      </c>
    </row>
    <row r="73" spans="1:15" ht="17.25" customHeight="1" x14ac:dyDescent="0.3">
      <c r="A73" s="161" t="s">
        <v>134</v>
      </c>
      <c r="B73" s="163" t="s">
        <v>135</v>
      </c>
      <c r="C73" s="183">
        <v>15000</v>
      </c>
      <c r="D73" s="230"/>
      <c r="E73" s="160"/>
      <c r="F73" s="159"/>
      <c r="G73" s="159"/>
      <c r="H73" s="159"/>
      <c r="I73" s="159"/>
      <c r="J73" s="159"/>
      <c r="K73" s="159"/>
      <c r="L73" s="159"/>
      <c r="M73" s="160"/>
      <c r="N73" s="219">
        <f t="shared" si="1"/>
        <v>0</v>
      </c>
      <c r="O73" s="212">
        <f t="shared" si="2"/>
        <v>15000</v>
      </c>
    </row>
    <row r="74" spans="1:15" ht="17.25" customHeight="1" x14ac:dyDescent="0.25">
      <c r="A74" s="161" t="s">
        <v>136</v>
      </c>
      <c r="B74" s="163" t="s">
        <v>137</v>
      </c>
      <c r="C74" s="224">
        <f>SUM(C75:C77)</f>
        <v>186000</v>
      </c>
      <c r="D74" s="230"/>
      <c r="E74" s="160"/>
      <c r="F74" s="159"/>
      <c r="G74" s="159"/>
      <c r="H74" s="159"/>
      <c r="I74" s="159"/>
      <c r="J74" s="159"/>
      <c r="K74" s="159"/>
      <c r="L74" s="159"/>
      <c r="M74" s="160"/>
      <c r="N74" s="219">
        <f t="shared" si="1"/>
        <v>0</v>
      </c>
      <c r="O74" s="212">
        <f t="shared" si="2"/>
        <v>186000</v>
      </c>
    </row>
    <row r="75" spans="1:15" ht="17.25" customHeight="1" x14ac:dyDescent="0.3">
      <c r="A75" s="161" t="s">
        <v>138</v>
      </c>
      <c r="B75" s="163" t="s">
        <v>139</v>
      </c>
      <c r="C75" s="209">
        <v>80000</v>
      </c>
      <c r="D75" s="230"/>
      <c r="E75" s="160"/>
      <c r="F75" s="159"/>
      <c r="G75" s="159"/>
      <c r="H75" s="159"/>
      <c r="I75" s="159"/>
      <c r="J75" s="159"/>
      <c r="K75" s="159"/>
      <c r="L75" s="159"/>
      <c r="M75" s="160"/>
      <c r="N75" s="219">
        <f t="shared" si="1"/>
        <v>0</v>
      </c>
      <c r="O75" s="212">
        <f t="shared" si="2"/>
        <v>80000</v>
      </c>
    </row>
    <row r="76" spans="1:15" ht="17.25" customHeight="1" x14ac:dyDescent="0.3">
      <c r="A76" s="161" t="s">
        <v>140</v>
      </c>
      <c r="B76" s="163" t="s">
        <v>141</v>
      </c>
      <c r="C76" s="209">
        <v>70000</v>
      </c>
      <c r="D76" s="230"/>
      <c r="E76" s="160"/>
      <c r="F76" s="159"/>
      <c r="G76" s="159"/>
      <c r="H76" s="159"/>
      <c r="I76" s="159"/>
      <c r="J76" s="159"/>
      <c r="K76" s="159"/>
      <c r="L76" s="159"/>
      <c r="M76" s="160"/>
      <c r="N76" s="219">
        <f t="shared" ref="N76:N88" si="6">SUM(D76:M76)</f>
        <v>0</v>
      </c>
      <c r="O76" s="212">
        <f t="shared" si="2"/>
        <v>70000</v>
      </c>
    </row>
    <row r="77" spans="1:15" ht="17.25" customHeight="1" x14ac:dyDescent="0.3">
      <c r="A77" s="161" t="s">
        <v>142</v>
      </c>
      <c r="B77" s="163" t="s">
        <v>143</v>
      </c>
      <c r="C77" s="209">
        <v>36000</v>
      </c>
      <c r="D77" s="230"/>
      <c r="E77" s="160"/>
      <c r="F77" s="159"/>
      <c r="G77" s="159"/>
      <c r="H77" s="159"/>
      <c r="I77" s="159"/>
      <c r="J77" s="159"/>
      <c r="K77" s="159"/>
      <c r="L77" s="159"/>
      <c r="M77" s="160"/>
      <c r="N77" s="219">
        <f t="shared" si="6"/>
        <v>0</v>
      </c>
      <c r="O77" s="212">
        <f t="shared" ref="O77:O88" si="7">SUM(C77,N77)</f>
        <v>36000</v>
      </c>
    </row>
    <row r="78" spans="1:15" ht="17.25" customHeight="1" x14ac:dyDescent="0.25">
      <c r="A78" s="194" t="s">
        <v>144</v>
      </c>
      <c r="B78" s="195" t="s">
        <v>145</v>
      </c>
      <c r="C78" s="225">
        <f>SUM(C79:C89)</f>
        <v>376312</v>
      </c>
      <c r="D78" s="231"/>
      <c r="E78" s="192"/>
      <c r="F78" s="192">
        <f>SUM(F79:F89)</f>
        <v>13501</v>
      </c>
      <c r="G78" s="192"/>
      <c r="H78" s="192"/>
      <c r="I78" s="192"/>
      <c r="J78" s="192"/>
      <c r="K78" s="192"/>
      <c r="L78" s="192"/>
      <c r="M78" s="192"/>
      <c r="N78" s="218">
        <f t="shared" si="6"/>
        <v>13501</v>
      </c>
      <c r="O78" s="211">
        <f t="shared" si="7"/>
        <v>389813</v>
      </c>
    </row>
    <row r="79" spans="1:15" ht="62.4" customHeight="1" x14ac:dyDescent="0.25">
      <c r="A79" s="166" t="s">
        <v>146</v>
      </c>
      <c r="B79" s="167" t="s">
        <v>273</v>
      </c>
      <c r="C79" s="226">
        <v>71164</v>
      </c>
      <c r="D79" s="230"/>
      <c r="E79" s="160"/>
      <c r="F79" s="159"/>
      <c r="G79" s="159"/>
      <c r="H79" s="159"/>
      <c r="I79" s="159"/>
      <c r="J79" s="159"/>
      <c r="K79" s="159"/>
      <c r="L79" s="159"/>
      <c r="M79" s="160"/>
      <c r="N79" s="219">
        <f t="shared" si="6"/>
        <v>0</v>
      </c>
      <c r="O79" s="212">
        <f t="shared" si="7"/>
        <v>71164</v>
      </c>
    </row>
    <row r="80" spans="1:15" ht="33.6" customHeight="1" x14ac:dyDescent="0.25">
      <c r="A80" s="166" t="s">
        <v>148</v>
      </c>
      <c r="B80" s="168" t="s">
        <v>209</v>
      </c>
      <c r="C80" s="226">
        <v>4000</v>
      </c>
      <c r="D80" s="230"/>
      <c r="E80" s="160"/>
      <c r="F80" s="159"/>
      <c r="G80" s="159"/>
      <c r="H80" s="159"/>
      <c r="I80" s="159"/>
      <c r="J80" s="159"/>
      <c r="K80" s="159"/>
      <c r="L80" s="159"/>
      <c r="M80" s="160"/>
      <c r="N80" s="219">
        <f t="shared" si="6"/>
        <v>0</v>
      </c>
      <c r="O80" s="212">
        <f t="shared" si="7"/>
        <v>4000</v>
      </c>
    </row>
    <row r="81" spans="1:17" ht="17.25" customHeight="1" x14ac:dyDescent="0.3">
      <c r="A81" s="161" t="s">
        <v>150</v>
      </c>
      <c r="B81" s="163" t="s">
        <v>151</v>
      </c>
      <c r="C81" s="209">
        <v>10000</v>
      </c>
      <c r="D81" s="230"/>
      <c r="E81" s="160"/>
      <c r="F81" s="159"/>
      <c r="G81" s="159"/>
      <c r="H81" s="159"/>
      <c r="I81" s="159"/>
      <c r="J81" s="159"/>
      <c r="K81" s="159"/>
      <c r="L81" s="159"/>
      <c r="M81" s="160"/>
      <c r="N81" s="219">
        <f t="shared" si="6"/>
        <v>0</v>
      </c>
      <c r="O81" s="212">
        <f t="shared" si="7"/>
        <v>10000</v>
      </c>
    </row>
    <row r="82" spans="1:17" ht="17.25" customHeight="1" x14ac:dyDescent="0.3">
      <c r="A82" s="161" t="s">
        <v>152</v>
      </c>
      <c r="B82" s="163" t="s">
        <v>153</v>
      </c>
      <c r="C82" s="208">
        <v>39836</v>
      </c>
      <c r="D82" s="230"/>
      <c r="E82" s="160"/>
      <c r="F82" s="159"/>
      <c r="G82" s="159"/>
      <c r="H82" s="159"/>
      <c r="I82" s="159"/>
      <c r="J82" s="159"/>
      <c r="K82" s="159"/>
      <c r="L82" s="159"/>
      <c r="M82" s="160"/>
      <c r="N82" s="219">
        <f t="shared" si="6"/>
        <v>0</v>
      </c>
      <c r="O82" s="212">
        <f t="shared" si="7"/>
        <v>39836</v>
      </c>
    </row>
    <row r="83" spans="1:17" ht="17.25" customHeight="1" x14ac:dyDescent="0.3">
      <c r="A83" s="161" t="s">
        <v>154</v>
      </c>
      <c r="B83" s="163" t="s">
        <v>155</v>
      </c>
      <c r="C83" s="209">
        <v>15312</v>
      </c>
      <c r="D83" s="230"/>
      <c r="E83" s="160"/>
      <c r="F83" s="159"/>
      <c r="G83" s="159"/>
      <c r="H83" s="159"/>
      <c r="I83" s="159"/>
      <c r="J83" s="159"/>
      <c r="K83" s="159"/>
      <c r="L83" s="159"/>
      <c r="M83" s="160"/>
      <c r="N83" s="219">
        <f t="shared" si="6"/>
        <v>0</v>
      </c>
      <c r="O83" s="212">
        <f t="shared" si="7"/>
        <v>15312</v>
      </c>
    </row>
    <row r="84" spans="1:17" ht="17.25" customHeight="1" x14ac:dyDescent="0.3">
      <c r="A84" s="161" t="s">
        <v>156</v>
      </c>
      <c r="B84" s="163" t="s">
        <v>157</v>
      </c>
      <c r="C84" s="209">
        <v>100000</v>
      </c>
      <c r="D84" s="230"/>
      <c r="E84" s="160"/>
      <c r="F84" s="159"/>
      <c r="G84" s="159"/>
      <c r="H84" s="159"/>
      <c r="I84" s="159"/>
      <c r="J84" s="159"/>
      <c r="K84" s="159"/>
      <c r="L84" s="159"/>
      <c r="M84" s="160"/>
      <c r="N84" s="219">
        <f t="shared" si="6"/>
        <v>0</v>
      </c>
      <c r="O84" s="212">
        <f t="shared" si="7"/>
        <v>100000</v>
      </c>
    </row>
    <row r="85" spans="1:17" ht="22.2" customHeight="1" x14ac:dyDescent="0.3">
      <c r="A85" s="161" t="s">
        <v>158</v>
      </c>
      <c r="B85" s="163" t="s">
        <v>159</v>
      </c>
      <c r="C85" s="209">
        <v>16000</v>
      </c>
      <c r="D85" s="230"/>
      <c r="E85" s="160"/>
      <c r="F85" s="159"/>
      <c r="G85" s="159"/>
      <c r="H85" s="159"/>
      <c r="I85" s="159"/>
      <c r="J85" s="159"/>
      <c r="K85" s="159"/>
      <c r="L85" s="159"/>
      <c r="M85" s="160"/>
      <c r="N85" s="219">
        <f t="shared" si="6"/>
        <v>0</v>
      </c>
      <c r="O85" s="212">
        <f t="shared" si="7"/>
        <v>16000</v>
      </c>
    </row>
    <row r="86" spans="1:17" ht="17.25" customHeight="1" x14ac:dyDescent="0.3">
      <c r="A86" s="161" t="s">
        <v>160</v>
      </c>
      <c r="B86" s="163" t="s">
        <v>161</v>
      </c>
      <c r="C86" s="209"/>
      <c r="D86" s="230"/>
      <c r="E86" s="160"/>
      <c r="F86" s="159">
        <v>13501</v>
      </c>
      <c r="G86" s="159"/>
      <c r="H86" s="159"/>
      <c r="I86" s="159"/>
      <c r="J86" s="159"/>
      <c r="K86" s="159"/>
      <c r="L86" s="159"/>
      <c r="M86" s="160"/>
      <c r="N86" s="219">
        <f t="shared" si="6"/>
        <v>13501</v>
      </c>
      <c r="O86" s="212">
        <f t="shared" si="7"/>
        <v>13501</v>
      </c>
    </row>
    <row r="87" spans="1:17" ht="23.4" customHeight="1" x14ac:dyDescent="0.3">
      <c r="A87" s="161" t="s">
        <v>162</v>
      </c>
      <c r="B87" s="163" t="s">
        <v>274</v>
      </c>
      <c r="C87" s="209">
        <v>30000</v>
      </c>
      <c r="D87" s="230"/>
      <c r="E87" s="160"/>
      <c r="F87" s="159"/>
      <c r="G87" s="159"/>
      <c r="H87" s="159"/>
      <c r="I87" s="159"/>
      <c r="J87" s="159"/>
      <c r="K87" s="159"/>
      <c r="L87" s="159"/>
      <c r="M87" s="160"/>
      <c r="N87" s="219">
        <f t="shared" si="6"/>
        <v>0</v>
      </c>
      <c r="O87" s="212">
        <f t="shared" si="7"/>
        <v>30000</v>
      </c>
    </row>
    <row r="88" spans="1:17" ht="22.8" customHeight="1" x14ac:dyDescent="0.3">
      <c r="A88" s="161" t="s">
        <v>164</v>
      </c>
      <c r="B88" s="163" t="s">
        <v>165</v>
      </c>
      <c r="C88" s="209">
        <v>20000</v>
      </c>
      <c r="D88" s="230"/>
      <c r="E88" s="160"/>
      <c r="F88" s="159"/>
      <c r="G88" s="159"/>
      <c r="H88" s="159"/>
      <c r="I88" s="159"/>
      <c r="J88" s="159"/>
      <c r="K88" s="159"/>
      <c r="L88" s="159"/>
      <c r="M88" s="160"/>
      <c r="N88" s="219">
        <f t="shared" si="6"/>
        <v>0</v>
      </c>
      <c r="O88" s="212">
        <f t="shared" si="7"/>
        <v>20000</v>
      </c>
    </row>
    <row r="89" spans="1:17" ht="22.8" customHeight="1" x14ac:dyDescent="0.3">
      <c r="A89" s="199" t="s">
        <v>166</v>
      </c>
      <c r="B89" s="170" t="s">
        <v>275</v>
      </c>
      <c r="C89" s="184">
        <v>70000</v>
      </c>
      <c r="D89" s="234"/>
      <c r="E89" s="171"/>
      <c r="F89" s="172"/>
      <c r="G89" s="172"/>
      <c r="H89" s="172"/>
      <c r="I89" s="172"/>
      <c r="J89" s="172"/>
      <c r="K89" s="172"/>
      <c r="L89" s="172"/>
      <c r="M89" s="171"/>
      <c r="N89" s="221">
        <f t="shared" ref="N89" si="8">SUM(D89:M89)</f>
        <v>0</v>
      </c>
      <c r="O89" s="214">
        <f t="shared" ref="O89" si="9">SUM(C89,N89)</f>
        <v>70000</v>
      </c>
    </row>
    <row r="90" spans="1:17" ht="17.25" customHeight="1" thickBot="1" x14ac:dyDescent="0.3">
      <c r="A90" s="276" t="s">
        <v>270</v>
      </c>
      <c r="B90" s="277"/>
      <c r="C90" s="227">
        <f>C8+C28+C78</f>
        <v>1912342</v>
      </c>
      <c r="D90" s="235">
        <f>D8+D28+D78</f>
        <v>0</v>
      </c>
      <c r="E90" s="189"/>
      <c r="F90" s="189">
        <f>F8+F28+F78</f>
        <v>2709000</v>
      </c>
      <c r="G90" s="189">
        <f>G8+G28+G78</f>
        <v>0</v>
      </c>
      <c r="H90" s="189"/>
      <c r="I90" s="189">
        <f>I8+I28+I78</f>
        <v>0</v>
      </c>
      <c r="J90" s="189" t="e">
        <f>SUM(J8,J29,#REF!)</f>
        <v>#REF!</v>
      </c>
      <c r="K90" s="189">
        <f>K8+K28+K78</f>
        <v>0</v>
      </c>
      <c r="L90" s="188">
        <f>L8+L28+L78</f>
        <v>0</v>
      </c>
      <c r="M90" s="189">
        <f>M8+M28+M78</f>
        <v>0</v>
      </c>
      <c r="N90" s="222">
        <f>N8+N28+N78</f>
        <v>2709000</v>
      </c>
      <c r="O90" s="215">
        <f>O8+O28+O78</f>
        <v>4621342</v>
      </c>
    </row>
    <row r="91" spans="1:17" ht="6.75" customHeight="1" thickTop="1" x14ac:dyDescent="0.25"/>
    <row r="92" spans="1:17" ht="25.5" customHeight="1" x14ac:dyDescent="0.25">
      <c r="A92" s="278"/>
      <c r="B92" s="278"/>
      <c r="C92" s="278"/>
      <c r="D92" s="278"/>
      <c r="E92" s="278"/>
      <c r="F92" s="278"/>
      <c r="G92" s="278"/>
      <c r="H92" s="278"/>
      <c r="I92" s="278"/>
      <c r="J92" s="278"/>
      <c r="K92" s="278"/>
      <c r="L92" s="278"/>
      <c r="M92" s="278"/>
      <c r="N92" s="278"/>
      <c r="O92" s="278"/>
      <c r="P92" s="169"/>
      <c r="Q92" s="169"/>
    </row>
    <row r="95" spans="1:17" x14ac:dyDescent="0.25">
      <c r="F95" s="185"/>
    </row>
  </sheetData>
  <mergeCells count="9">
    <mergeCell ref="A90:B90"/>
    <mergeCell ref="A92:O92"/>
    <mergeCell ref="A2:O2"/>
    <mergeCell ref="A4:A6"/>
    <mergeCell ref="B4:B6"/>
    <mergeCell ref="C4:O4"/>
    <mergeCell ref="C5:C6"/>
    <mergeCell ref="D5:N5"/>
    <mergeCell ref="O5:O6"/>
  </mergeCells>
  <printOptions horizontalCentered="1"/>
  <pageMargins left="0.27559055118110237" right="0.19685039370078741" top="0.39370078740157483" bottom="0.27559055118110237" header="0.31496062992125984" footer="0.19685039370078741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7.1.-Izmjene i dop inv.ulaganja</vt:lpstr>
      <vt:lpstr>7.2.- izvori investicija</vt:lpstr>
      <vt:lpstr>7.3. - planirana vrij.prema nam</vt:lpstr>
      <vt:lpstr>7.4.-Izmjene i dop izvori fin</vt:lpstr>
      <vt:lpstr>'7.1.-Izmjene i dop inv.ulaganja'!Print_Area</vt:lpstr>
      <vt:lpstr>'7.3. - planirana vrij.prema nam'!Print_Area</vt:lpstr>
      <vt:lpstr>'7.4.-Izmjene i dop izvori fin'!Print_Area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 Rogić</dc:creator>
  <cp:lastModifiedBy>Mira Rogić</cp:lastModifiedBy>
  <cp:lastPrinted>2025-04-15T12:10:03Z</cp:lastPrinted>
  <dcterms:created xsi:type="dcterms:W3CDTF">2025-03-31T13:34:12Z</dcterms:created>
  <dcterms:modified xsi:type="dcterms:W3CDTF">2025-04-15T12:10:13Z</dcterms:modified>
</cp:coreProperties>
</file>